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7995" windowHeight="12135"/>
  </bookViews>
  <sheets>
    <sheet name="lisa 1" sheetId="1" r:id="rId1"/>
    <sheet name="lisa 2 " sheetId="2" r:id="rId2"/>
    <sheet name="lisa3" sheetId="14" r:id="rId3"/>
    <sheet name="lisa 4" sheetId="22" r:id="rId4"/>
    <sheet name="Lisa 5" sheetId="17" r:id="rId5"/>
    <sheet name="Lisa 6" sheetId="20" r:id="rId6"/>
  </sheets>
  <definedNames>
    <definedName name="_xlnm._FilterDatabase" localSheetId="3" hidden="1">'lisa 4'!$B$10:$G$74</definedName>
    <definedName name="_xlnm.Print_Titles" localSheetId="3">'lisa 4'!$3:$4</definedName>
    <definedName name="_xlnm.Print_Titles" localSheetId="2">lisa3!$3:$3</definedName>
  </definedNames>
  <calcPr calcId="145621"/>
</workbook>
</file>

<file path=xl/calcChain.xml><?xml version="1.0" encoding="utf-8"?>
<calcChain xmlns="http://schemas.openxmlformats.org/spreadsheetml/2006/main">
  <c r="B36" i="20" l="1"/>
  <c r="B5" i="20" l="1"/>
  <c r="B30" i="20" l="1"/>
  <c r="B35" i="20"/>
  <c r="C37" i="1" l="1"/>
  <c r="C25" i="1"/>
  <c r="C26" i="1"/>
  <c r="C27" i="1"/>
  <c r="C28" i="1"/>
  <c r="C29" i="1"/>
  <c r="C30" i="1"/>
  <c r="C31" i="1"/>
  <c r="C32" i="1"/>
  <c r="C24" i="1"/>
  <c r="C21" i="1"/>
  <c r="D189" i="22"/>
  <c r="D188" i="22"/>
  <c r="D187" i="22"/>
  <c r="F186" i="22"/>
  <c r="F181" i="22" s="1"/>
  <c r="E186" i="22"/>
  <c r="D185" i="22"/>
  <c r="D184" i="22"/>
  <c r="F183" i="22"/>
  <c r="E183" i="22"/>
  <c r="D183" i="22" s="1"/>
  <c r="D182" i="22"/>
  <c r="E181" i="22"/>
  <c r="D180" i="22"/>
  <c r="D179" i="22"/>
  <c r="D178" i="22"/>
  <c r="D177" i="22"/>
  <c r="D176" i="22"/>
  <c r="D175" i="22"/>
  <c r="F174" i="22"/>
  <c r="E174" i="22"/>
  <c r="D174" i="22"/>
  <c r="D173" i="22"/>
  <c r="D172" i="22"/>
  <c r="D171" i="22"/>
  <c r="F170" i="22"/>
  <c r="D170" i="22" s="1"/>
  <c r="E170" i="22"/>
  <c r="D169" i="22"/>
  <c r="D168" i="22"/>
  <c r="F167" i="22"/>
  <c r="E167" i="22"/>
  <c r="D167" i="22" s="1"/>
  <c r="D165" i="22"/>
  <c r="D164" i="22"/>
  <c r="D163" i="22"/>
  <c r="D162" i="22"/>
  <c r="E161" i="22"/>
  <c r="D161" i="22" s="1"/>
  <c r="F160" i="22"/>
  <c r="D159" i="22"/>
  <c r="D158" i="22"/>
  <c r="D157" i="22"/>
  <c r="D156" i="22"/>
  <c r="D155" i="22"/>
  <c r="D154" i="22"/>
  <c r="D153" i="22"/>
  <c r="D152" i="22"/>
  <c r="F151" i="22"/>
  <c r="E151" i="22"/>
  <c r="F150" i="22"/>
  <c r="D149" i="22"/>
  <c r="F148" i="22"/>
  <c r="D148" i="22" s="1"/>
  <c r="E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F135" i="22"/>
  <c r="E135" i="22"/>
  <c r="D135" i="22" s="1"/>
  <c r="D134" i="22"/>
  <c r="D133" i="22"/>
  <c r="F132" i="22"/>
  <c r="D132" i="22" s="1"/>
  <c r="E132" i="22"/>
  <c r="D131" i="22"/>
  <c r="D130" i="22"/>
  <c r="E129" i="22"/>
  <c r="D129" i="22"/>
  <c r="D128" i="22"/>
  <c r="D127" i="22"/>
  <c r="D126" i="22"/>
  <c r="F125" i="22"/>
  <c r="F124" i="22" s="1"/>
  <c r="E125" i="22"/>
  <c r="D125" i="22"/>
  <c r="E124" i="22"/>
  <c r="D124" i="22" s="1"/>
  <c r="D123" i="22"/>
  <c r="D122" i="22"/>
  <c r="D121" i="22"/>
  <c r="D120" i="22"/>
  <c r="D119" i="22"/>
  <c r="F118" i="22"/>
  <c r="E118" i="22"/>
  <c r="E117" i="22" s="1"/>
  <c r="D117" i="22" s="1"/>
  <c r="F117" i="22"/>
  <c r="D116" i="22"/>
  <c r="E115" i="22"/>
  <c r="D115" i="22" s="1"/>
  <c r="D114" i="22"/>
  <c r="D113" i="22"/>
  <c r="E112" i="22"/>
  <c r="D112" i="22" s="1"/>
  <c r="D111" i="22"/>
  <c r="F110" i="22"/>
  <c r="E110" i="22"/>
  <c r="D110" i="22" s="1"/>
  <c r="D109" i="22"/>
  <c r="D108" i="22"/>
  <c r="D107" i="22"/>
  <c r="D106" i="22"/>
  <c r="D105" i="22"/>
  <c r="D104" i="22" s="1"/>
  <c r="F104" i="22"/>
  <c r="E104" i="22"/>
  <c r="E101" i="22" s="1"/>
  <c r="D103" i="22"/>
  <c r="D102" i="22"/>
  <c r="F101" i="22"/>
  <c r="F100" i="22" s="1"/>
  <c r="D99" i="22"/>
  <c r="D98" i="22"/>
  <c r="D97" i="22"/>
  <c r="D96" i="22"/>
  <c r="F95" i="22"/>
  <c r="E95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F81" i="22"/>
  <c r="E81" i="22"/>
  <c r="D81" i="22"/>
  <c r="D80" i="22"/>
  <c r="E79" i="22"/>
  <c r="D79" i="22"/>
  <c r="D78" i="22"/>
  <c r="D77" i="22"/>
  <c r="D76" i="22"/>
  <c r="D75" i="22"/>
  <c r="F74" i="22"/>
  <c r="D74" i="22" s="1"/>
  <c r="E74" i="22"/>
  <c r="E73" i="22"/>
  <c r="D72" i="22"/>
  <c r="D71" i="22"/>
  <c r="D70" i="22"/>
  <c r="D69" i="22"/>
  <c r="D68" i="22"/>
  <c r="F67" i="22"/>
  <c r="E67" i="22"/>
  <c r="D67" i="22" s="1"/>
  <c r="D66" i="22"/>
  <c r="D65" i="22"/>
  <c r="D64" i="22" s="1"/>
  <c r="F64" i="22"/>
  <c r="E64" i="22"/>
  <c r="D63" i="22"/>
  <c r="F62" i="22"/>
  <c r="D61" i="22"/>
  <c r="D60" i="22"/>
  <c r="D59" i="22"/>
  <c r="D58" i="22"/>
  <c r="D57" i="22"/>
  <c r="D56" i="22"/>
  <c r="F55" i="22"/>
  <c r="E55" i="22"/>
  <c r="D55" i="22"/>
  <c r="D53" i="22"/>
  <c r="D52" i="22"/>
  <c r="D51" i="22"/>
  <c r="F50" i="22"/>
  <c r="E50" i="22"/>
  <c r="D50" i="22" s="1"/>
  <c r="D49" i="22"/>
  <c r="D48" i="22"/>
  <c r="D47" i="22"/>
  <c r="F46" i="22"/>
  <c r="E46" i="22"/>
  <c r="D46" i="22"/>
  <c r="D45" i="22"/>
  <c r="D44" i="22"/>
  <c r="F43" i="22"/>
  <c r="E43" i="22"/>
  <c r="D43" i="22"/>
  <c r="D42" i="22"/>
  <c r="D41" i="22"/>
  <c r="D40" i="22"/>
  <c r="D39" i="22"/>
  <c r="F38" i="22"/>
  <c r="E38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F21" i="22"/>
  <c r="D21" i="22" s="1"/>
  <c r="D20" i="22" s="1"/>
  <c r="E21" i="22"/>
  <c r="E20" i="22"/>
  <c r="E18" i="22" s="1"/>
  <c r="D19" i="22"/>
  <c r="D18" i="22" s="1"/>
  <c r="D17" i="22"/>
  <c r="E16" i="22"/>
  <c r="D16" i="22"/>
  <c r="D15" i="22"/>
  <c r="D14" i="22"/>
  <c r="D13" i="22" s="1"/>
  <c r="F13" i="22"/>
  <c r="E13" i="22"/>
  <c r="D12" i="22"/>
  <c r="D11" i="22" s="1"/>
  <c r="D10" i="22" s="1"/>
  <c r="F11" i="22"/>
  <c r="F10" i="22" s="1"/>
  <c r="E11" i="22"/>
  <c r="E10" i="22" s="1"/>
  <c r="F8" i="22"/>
  <c r="E8" i="22"/>
  <c r="D8" i="22" s="1"/>
  <c r="F7" i="22"/>
  <c r="D62" i="22" l="1"/>
  <c r="D101" i="22"/>
  <c r="E100" i="22"/>
  <c r="D100" i="22" s="1"/>
  <c r="D181" i="22"/>
  <c r="F6" i="22"/>
  <c r="F5" i="22" s="1"/>
  <c r="F20" i="22"/>
  <c r="F18" i="22" s="1"/>
  <c r="F73" i="22"/>
  <c r="D73" i="22" s="1"/>
  <c r="D118" i="22"/>
  <c r="D151" i="22"/>
  <c r="E160" i="22"/>
  <c r="D186" i="22"/>
  <c r="E7" i="22"/>
  <c r="D7" i="22" s="1"/>
  <c r="E62" i="22"/>
  <c r="E6" i="22" l="1"/>
  <c r="D160" i="22"/>
  <c r="E150" i="22"/>
  <c r="D150" i="22" s="1"/>
  <c r="D6" i="22" l="1"/>
  <c r="D5" i="22" s="1"/>
  <c r="E5" i="22"/>
  <c r="F24" i="17" l="1"/>
  <c r="E23" i="17"/>
  <c r="B23" i="17"/>
  <c r="C23" i="17" s="1"/>
  <c r="F23" i="17" s="1"/>
  <c r="F22" i="17"/>
  <c r="F21" i="17"/>
  <c r="F20" i="17"/>
  <c r="F19" i="17"/>
  <c r="F18" i="17"/>
  <c r="E17" i="17"/>
  <c r="D17" i="17"/>
  <c r="F16" i="17"/>
  <c r="E15" i="17"/>
  <c r="F15" i="17" s="1"/>
  <c r="F14" i="17"/>
  <c r="F13" i="17"/>
  <c r="F12" i="17"/>
  <c r="F11" i="17"/>
  <c r="F10" i="17"/>
  <c r="F9" i="17"/>
  <c r="F8" i="17" s="1"/>
  <c r="E8" i="17"/>
  <c r="D8" i="17"/>
  <c r="D7" i="17" s="1"/>
  <c r="C8" i="17"/>
  <c r="F17" i="17" l="1"/>
  <c r="F7" i="17" s="1"/>
  <c r="E7" i="17"/>
  <c r="C17" i="17"/>
  <c r="C7" i="17" s="1"/>
  <c r="C38" i="14" l="1"/>
  <c r="D34" i="14"/>
  <c r="C31" i="14"/>
  <c r="D29" i="14"/>
  <c r="C10" i="2"/>
  <c r="C36" i="1"/>
  <c r="C17" i="14" l="1"/>
  <c r="C18" i="14"/>
  <c r="C19" i="14"/>
  <c r="C20" i="14"/>
  <c r="C21" i="14"/>
  <c r="C22" i="14"/>
  <c r="C16" i="14"/>
  <c r="B27" i="20" l="1"/>
  <c r="B23" i="20" l="1"/>
  <c r="B19" i="20"/>
  <c r="B14" i="20"/>
  <c r="B7" i="20"/>
  <c r="B6" i="20" s="1"/>
  <c r="B18" i="20" l="1"/>
  <c r="B31" i="20"/>
  <c r="B32" i="20"/>
  <c r="C38" i="1" l="1"/>
  <c r="C39" i="1" l="1"/>
  <c r="C22" i="2"/>
  <c r="C6" i="1" s="1"/>
  <c r="D40" i="14" l="1"/>
  <c r="C6" i="14"/>
  <c r="C7" i="14"/>
  <c r="C8" i="14"/>
  <c r="C9" i="14"/>
  <c r="C10" i="14"/>
  <c r="C11" i="14"/>
  <c r="C13" i="14"/>
  <c r="C14" i="14"/>
  <c r="C4" i="2"/>
  <c r="C4" i="1" s="1"/>
  <c r="C34" i="2" l="1"/>
  <c r="C22" i="1" s="1"/>
  <c r="C53" i="14" l="1"/>
  <c r="C64" i="14" l="1"/>
  <c r="E23" i="14" l="1"/>
  <c r="D23" i="14"/>
  <c r="C25" i="14"/>
  <c r="C23" i="14" l="1"/>
  <c r="C12" i="1" s="1"/>
  <c r="C51" i="14" l="1"/>
  <c r="C50" i="14"/>
  <c r="E34" i="14"/>
  <c r="C34" i="14" s="1"/>
  <c r="C25" i="2"/>
  <c r="C7" i="1" s="1"/>
  <c r="D5" i="14" l="1"/>
  <c r="C19" i="1" l="1"/>
  <c r="E5" i="14" l="1"/>
  <c r="C5" i="1" l="1"/>
  <c r="C3" i="1" s="1"/>
  <c r="C5" i="14"/>
  <c r="C9" i="1" s="1"/>
  <c r="C39" i="2"/>
  <c r="E70" i="14" l="1"/>
  <c r="D70" i="14"/>
  <c r="C71" i="14"/>
  <c r="C72" i="14"/>
  <c r="C73" i="14"/>
  <c r="C74" i="14"/>
  <c r="C75" i="14"/>
  <c r="C76" i="14"/>
  <c r="C77" i="14"/>
  <c r="C78" i="14"/>
  <c r="C79" i="14"/>
  <c r="C80" i="14"/>
  <c r="E55" i="14"/>
  <c r="D55" i="14"/>
  <c r="C56" i="14"/>
  <c r="C57" i="14"/>
  <c r="C58" i="14"/>
  <c r="C59" i="14"/>
  <c r="C60" i="14"/>
  <c r="C61" i="14"/>
  <c r="C62" i="14"/>
  <c r="C63" i="14"/>
  <c r="C65" i="14"/>
  <c r="C66" i="14"/>
  <c r="C67" i="14"/>
  <c r="C68" i="14"/>
  <c r="C69" i="14"/>
  <c r="E40" i="14"/>
  <c r="C41" i="14"/>
  <c r="C42" i="14"/>
  <c r="C43" i="14"/>
  <c r="C44" i="14"/>
  <c r="C45" i="14"/>
  <c r="C46" i="14"/>
  <c r="C47" i="14"/>
  <c r="C48" i="14"/>
  <c r="C49" i="14"/>
  <c r="C52" i="14"/>
  <c r="C54" i="14"/>
  <c r="C35" i="14"/>
  <c r="C36" i="14"/>
  <c r="C37" i="14"/>
  <c r="C39" i="14"/>
  <c r="E29" i="14"/>
  <c r="C29" i="14" s="1"/>
  <c r="C30" i="14"/>
  <c r="C32" i="14"/>
  <c r="C33" i="14"/>
  <c r="C24" i="14"/>
  <c r="C26" i="14"/>
  <c r="C27" i="14"/>
  <c r="C28" i="14"/>
  <c r="E15" i="14"/>
  <c r="D15" i="14"/>
  <c r="E12" i="14"/>
  <c r="D12" i="14"/>
  <c r="D4" i="14" l="1"/>
  <c r="E4" i="14"/>
  <c r="C15" i="14"/>
  <c r="C11" i="1" s="1"/>
  <c r="C70" i="14"/>
  <c r="C17" i="1" s="1"/>
  <c r="C55" i="14"/>
  <c r="C16" i="1" s="1"/>
  <c r="C40" i="14"/>
  <c r="C15" i="1" s="1"/>
  <c r="C14" i="1"/>
  <c r="C13" i="1"/>
  <c r="C12" i="14"/>
  <c r="C10" i="1" s="1"/>
  <c r="C4" i="14" l="1"/>
  <c r="C8" i="1"/>
  <c r="C37" i="2" l="1"/>
  <c r="C35" i="1" s="1"/>
  <c r="C34" i="1" l="1"/>
  <c r="C30" i="2" l="1"/>
  <c r="C29" i="2" l="1"/>
  <c r="C20" i="1"/>
  <c r="C18" i="1" s="1"/>
  <c r="C40" i="1" s="1"/>
  <c r="C23" i="1"/>
  <c r="C3" i="2"/>
  <c r="C33" i="1" l="1"/>
  <c r="C41" i="2"/>
</calcChain>
</file>

<file path=xl/sharedStrings.xml><?xml version="1.0" encoding="utf-8"?>
<sst xmlns="http://schemas.openxmlformats.org/spreadsheetml/2006/main" count="558" uniqueCount="439">
  <si>
    <t>Maksud</t>
  </si>
  <si>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</si>
  <si>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</si>
  <si>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</si>
  <si>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</si>
  <si>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</si>
  <si>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</si>
  <si>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</si>
  <si>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</si>
  <si>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 xml:space="preserve">LINNA TULUBAAS  </t>
  </si>
  <si>
    <t>Vaba aeg ja kultuur</t>
  </si>
  <si>
    <t>Finantseerimisallikad</t>
  </si>
  <si>
    <t>linn</t>
  </si>
  <si>
    <t xml:space="preserve">   Spordibaasid</t>
  </si>
  <si>
    <t xml:space="preserve">   Elamumajanduse arendamine</t>
  </si>
  <si>
    <t>KOKKU</t>
  </si>
  <si>
    <t>PÕHITEGEVUSE TULUD</t>
  </si>
  <si>
    <t>Muud tegevustulud</t>
  </si>
  <si>
    <t>PÕHITEGEVUSE KULUD</t>
  </si>
  <si>
    <t>INVESTEERIMISTEGEVUSE TULUD</t>
  </si>
  <si>
    <t>INVESTEERIMISTEGEVUSE KULUD</t>
  </si>
  <si>
    <t xml:space="preserve">PÕHITEGEVUSE TULUD </t>
  </si>
  <si>
    <t>LIKVIIDSETE VARADE MUUTUS</t>
  </si>
  <si>
    <t>eurodes</t>
  </si>
  <si>
    <t>toetused</t>
  </si>
  <si>
    <t xml:space="preserve">   Tänavavalgustus</t>
  </si>
  <si>
    <t>Põhivara soetus</t>
  </si>
  <si>
    <t>Põhivara soetuseks antav sihtfinantseerimine</t>
  </si>
  <si>
    <t>FINANTSEERIMISTEGEVUS</t>
  </si>
  <si>
    <t>Materiaalsete varade müük</t>
  </si>
  <si>
    <t>Finantskulud</t>
  </si>
  <si>
    <t xml:space="preserve">  Muu majandus</t>
  </si>
  <si>
    <t>Õhutransport</t>
  </si>
  <si>
    <t>Muu eakate sotsiaalne kaitse</t>
  </si>
  <si>
    <t>Reklaamimaks</t>
  </si>
  <si>
    <t>Teede ja tänavate sulgemise maks</t>
  </si>
  <si>
    <t>Parkimistasu</t>
  </si>
  <si>
    <t>Füüsilise isiku tulumaks</t>
  </si>
  <si>
    <t>Maamaks</t>
  </si>
  <si>
    <t>Riigilõivud</t>
  </si>
  <si>
    <t>Üür ja rent</t>
  </si>
  <si>
    <t>Õiguste müük</t>
  </si>
  <si>
    <t>Avalik kord</t>
  </si>
  <si>
    <t>Tervishoid</t>
  </si>
  <si>
    <t>Trahvid</t>
  </si>
  <si>
    <t>Laekumised vee erikasutusest</t>
  </si>
  <si>
    <t>Maa müük</t>
  </si>
  <si>
    <t>Põhivara soetuseks saadav sihtfinantseerimine</t>
  </si>
  <si>
    <t>Investeerimistegevuse kulud objektide ja finantseerimisallikate lõikes</t>
  </si>
  <si>
    <t>Tulud haridusalasest tegevusest</t>
  </si>
  <si>
    <t>Tulud kultuuri- ja kunstialasest tegevusest</t>
  </si>
  <si>
    <t>Tulud sotsiaalabialasest tegevusest</t>
  </si>
  <si>
    <t>Põhivara müük</t>
  </si>
  <si>
    <t>Finantstulud</t>
  </si>
  <si>
    <t>Raha ja pangakontode saldo muutus</t>
  </si>
  <si>
    <t>PVS</t>
  </si>
  <si>
    <t>FK</t>
  </si>
  <si>
    <t>ASF</t>
  </si>
  <si>
    <t>Sadevee liitumistasu</t>
  </si>
  <si>
    <t xml:space="preserve">  Muu elamu- ja kommunaaltegevus</t>
  </si>
  <si>
    <t>01</t>
  </si>
  <si>
    <t>01111</t>
  </si>
  <si>
    <t>01112</t>
  </si>
  <si>
    <t>01114</t>
  </si>
  <si>
    <t>01310</t>
  </si>
  <si>
    <t>01330</t>
  </si>
  <si>
    <t>01600</t>
  </si>
  <si>
    <t>03</t>
  </si>
  <si>
    <t>03100</t>
  </si>
  <si>
    <t>03600</t>
  </si>
  <si>
    <t>04</t>
  </si>
  <si>
    <t>04210</t>
  </si>
  <si>
    <t>04510</t>
  </si>
  <si>
    <t>04512</t>
  </si>
  <si>
    <t>04540</t>
  </si>
  <si>
    <t>04730</t>
  </si>
  <si>
    <t>04740</t>
  </si>
  <si>
    <t>04900</t>
  </si>
  <si>
    <t>05</t>
  </si>
  <si>
    <t>05100</t>
  </si>
  <si>
    <t>05200</t>
  </si>
  <si>
    <t>05400</t>
  </si>
  <si>
    <t>05600</t>
  </si>
  <si>
    <t>06</t>
  </si>
  <si>
    <t>06100</t>
  </si>
  <si>
    <t>06400</t>
  </si>
  <si>
    <t>06605</t>
  </si>
  <si>
    <t>07</t>
  </si>
  <si>
    <t>07120</t>
  </si>
  <si>
    <t>07210</t>
  </si>
  <si>
    <t>07340</t>
  </si>
  <si>
    <t>07400</t>
  </si>
  <si>
    <t>08</t>
  </si>
  <si>
    <t>Muud eespool nimetamata tulud</t>
  </si>
  <si>
    <t xml:space="preserve">   Muinsuskaitse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</si>
  <si>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</si>
  <si>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</si>
  <si>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</si>
  <si>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</si>
  <si>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</si>
  <si>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</si>
  <si>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</si>
  <si>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</si>
  <si>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08211</t>
  </si>
  <si>
    <t>08300</t>
  </si>
  <si>
    <t>08600</t>
  </si>
  <si>
    <t>09</t>
  </si>
  <si>
    <t>09110</t>
  </si>
  <si>
    <t>09220</t>
  </si>
  <si>
    <t>09212</t>
  </si>
  <si>
    <t>09221</t>
  </si>
  <si>
    <t>09400</t>
  </si>
  <si>
    <t>09500</t>
  </si>
  <si>
    <t>09601</t>
  </si>
  <si>
    <t>09800</t>
  </si>
  <si>
    <t xml:space="preserve">Toetus EELK Tartu Peetri Kogudusele </t>
  </si>
  <si>
    <t>Kesklinna Lastekeskus (Akadeemia 2)</t>
  </si>
  <si>
    <t>09600</t>
  </si>
  <si>
    <t>09602</t>
  </si>
  <si>
    <t>09609</t>
  </si>
  <si>
    <t>Toetus Eesti Apostlik Õigeusu Kirikule</t>
  </si>
  <si>
    <t xml:space="preserve">   Muu haridus (09800)</t>
  </si>
  <si>
    <t>08234</t>
  </si>
  <si>
    <t>08236</t>
  </si>
  <si>
    <t>09213</t>
  </si>
  <si>
    <t>muud 
tegevus-
kulud</t>
  </si>
  <si>
    <t>Volikogu</t>
  </si>
  <si>
    <t>Linnavalitsus</t>
  </si>
  <si>
    <t>Reservfond</t>
  </si>
  <si>
    <t>Personaliteenused (õppelaenude kustutamine)</t>
  </si>
  <si>
    <t>Muud üldised teenused</t>
  </si>
  <si>
    <t>Politsei</t>
  </si>
  <si>
    <t>Muu avalik kord</t>
  </si>
  <si>
    <t>Maakorraldus</t>
  </si>
  <si>
    <t>Linna teed ja tänavad</t>
  </si>
  <si>
    <t>Ühistranspordi korraldus</t>
  </si>
  <si>
    <t>Turism</t>
  </si>
  <si>
    <t>Üldmajanduslikud arendusprojektid</t>
  </si>
  <si>
    <t>Muu majandus</t>
  </si>
  <si>
    <t>Jäätmekäitlus</t>
  </si>
  <si>
    <t>Heitveekäitlus</t>
  </si>
  <si>
    <t>Haljastus</t>
  </si>
  <si>
    <t>Muu keskkonnakaitse</t>
  </si>
  <si>
    <t>Elamumajanduse arendamine</t>
  </si>
  <si>
    <t>Tänavavalgustus</t>
  </si>
  <si>
    <t>Muud kommunaalteenused</t>
  </si>
  <si>
    <t>Põetusvahendid</t>
  </si>
  <si>
    <t>Üldmeditsiiniteenused</t>
  </si>
  <si>
    <t>Hooldusravi</t>
  </si>
  <si>
    <t>Avalikud tervishoiuteenused</t>
  </si>
  <si>
    <t>Puuetega inimeste sotsiaalhoolekande asutused</t>
  </si>
  <si>
    <t>Muu puuetega inimeste sotsiaalne kaitse</t>
  </si>
  <si>
    <t>Eakate sotsiaalhoolekande asutused</t>
  </si>
  <si>
    <t>Muu perede ja laste sotsiaalne kaitse</t>
  </si>
  <si>
    <t>Riskirühmade sotsiaalhoolekande asutused</t>
  </si>
  <si>
    <t>Riiklik toimetulekutoetus</t>
  </si>
  <si>
    <t>Muu sotsiaalsete riskirühmade kaitse</t>
  </si>
  <si>
    <t>Muu sotsiaalne kaitse</t>
  </si>
  <si>
    <t>Koolieelsed lasteasutused</t>
  </si>
  <si>
    <t>Põhi- ja üldkeskhariduse kaudsed kulud</t>
  </si>
  <si>
    <t>Kõrgharidus</t>
  </si>
  <si>
    <t>Taseme alusel mittemääratletav haridus</t>
  </si>
  <si>
    <t>Koolitransport</t>
  </si>
  <si>
    <t>Koolitoit</t>
  </si>
  <si>
    <t>Öömaja</t>
  </si>
  <si>
    <t>Hariduse abiteenused</t>
  </si>
  <si>
    <t>Muu haridus</t>
  </si>
  <si>
    <t>Spordibaasid, noortesport</t>
  </si>
  <si>
    <t>Puhkepargid</t>
  </si>
  <si>
    <t>Noorsootöö</t>
  </si>
  <si>
    <t>Raamatukogud</t>
  </si>
  <si>
    <t>Muuseumid</t>
  </si>
  <si>
    <t>Teatrid</t>
  </si>
  <si>
    <t>Kontsertorganisatsioonid</t>
  </si>
  <si>
    <t>Muinsuskaitse</t>
  </si>
  <si>
    <t>Botaanikaaed</t>
  </si>
  <si>
    <t>Kirjastused</t>
  </si>
  <si>
    <t>Muu vabaaeg ja kultuur</t>
  </si>
  <si>
    <t xml:space="preserve">  Muuseumid</t>
  </si>
  <si>
    <t xml:space="preserve">  Muu vabaaeg ja kultuur</t>
  </si>
  <si>
    <t>Täiskasvanute gümnaasiumide kaudsed kulud</t>
  </si>
  <si>
    <t>Osaluste müük</t>
  </si>
  <si>
    <t>(Pepleri 1a)</t>
  </si>
  <si>
    <t>Kesklinna Kool (Kroonuaia 7)</t>
  </si>
  <si>
    <t>Saadavad toetused tegevuskuludeks</t>
  </si>
  <si>
    <r>
      <t xml:space="preserve">EELARVE TULEM </t>
    </r>
    <r>
      <rPr>
        <sz val="11"/>
        <rFont val="Times New Roman"/>
        <family val="1"/>
        <charset val="186"/>
      </rPr>
      <t>(ülejääk (+), puudujääk (-))</t>
    </r>
  </si>
  <si>
    <r>
      <t xml:space="preserve">Kohustuste võtmine </t>
    </r>
    <r>
      <rPr>
        <sz val="11"/>
        <rFont val="Times New Roman"/>
        <family val="1"/>
        <charset val="186"/>
      </rPr>
      <t>- võlakirjade emiteerimine</t>
    </r>
  </si>
  <si>
    <t>Tege- 
vusala
kood</t>
  </si>
  <si>
    <t>Tegevusala nimetus</t>
  </si>
  <si>
    <t>Kulu 
liik</t>
  </si>
  <si>
    <t>INVESTEERIMISTEGEVUS  KULUD  kokku</t>
  </si>
  <si>
    <t xml:space="preserve">   Valitsussektori võla teenindamine</t>
  </si>
  <si>
    <t>FINANTSEERIMISTEGEVUSE  TULUD</t>
  </si>
  <si>
    <t>MAJANDUS</t>
  </si>
  <si>
    <t>KESKKONNAKAITSE</t>
  </si>
  <si>
    <t>ELAMU- ja KOMMUNAALMAJANDUS</t>
  </si>
  <si>
    <t>VABA AEG ja KULTUUR</t>
  </si>
  <si>
    <t>HARIDUS</t>
  </si>
  <si>
    <t xml:space="preserve">Uute lasteaedade rajamine, sh </t>
  </si>
  <si>
    <t>s h 
antavad
toetused</t>
  </si>
  <si>
    <t>05101</t>
  </si>
  <si>
    <t>Avalike alade puhastus</t>
  </si>
  <si>
    <t>SOTSIAALNE KAITSE</t>
  </si>
  <si>
    <t>ÜLDISED VALITSUSSEKTORI TEENUSED</t>
  </si>
  <si>
    <t>AVALIK KORD</t>
  </si>
  <si>
    <t>Marja tn trepp</t>
  </si>
  <si>
    <t>Kapsa tn</t>
  </si>
  <si>
    <t>Koostööprojektid arendajatega</t>
  </si>
  <si>
    <t xml:space="preserve">  Transpordikorraldus</t>
  </si>
  <si>
    <t>investeeringud korteriühistutes projekti SmartEnCity raames</t>
  </si>
  <si>
    <t xml:space="preserve">   Heitveekäitlus</t>
  </si>
  <si>
    <t xml:space="preserve">    lahkvoolse sademeveetorustiku rajamine</t>
  </si>
  <si>
    <t>SmartEnCity osalus korteriühistute hoonete rekonstrueerimisel</t>
  </si>
  <si>
    <t xml:space="preserve">linnale kuuluvate elamute remont </t>
  </si>
  <si>
    <t>Emajõe kaldavalgustuse renoveerimine</t>
  </si>
  <si>
    <t>amortiseerunud mastide ja kaablite väljavahetamine</t>
  </si>
  <si>
    <t>Toetus ABC Kinnisvarateenuste OÜ-le Aparaaditehase hoovi heakorrastamiseks</t>
  </si>
  <si>
    <t>Raadi kalmistu telliskabeli renoveerimise projekteerimine</t>
  </si>
  <si>
    <t>toetus Tartu Juudi Kogukonnale Vana-juudi kalmistu mausoleumi renoveerimiseks</t>
  </si>
  <si>
    <t>Rahu 15 piirkonnakeskuse ruumide remont</t>
  </si>
  <si>
    <t>09510</t>
  </si>
  <si>
    <t>Noorte huviharidus ja huvitegevus</t>
  </si>
  <si>
    <t>Vaba aja üritused</t>
  </si>
  <si>
    <t>Rahvakultuur</t>
  </si>
  <si>
    <t>08400</t>
  </si>
  <si>
    <t>Religiooniteenused</t>
  </si>
  <si>
    <t>Dividenditulu</t>
  </si>
  <si>
    <t>Intressi- ja viivisetulud</t>
  </si>
  <si>
    <t>Tulud keskkonnakaitsealasest tegevusest</t>
  </si>
  <si>
    <t>Tulud üldvalitsemisest</t>
  </si>
  <si>
    <t>Tulud transpordialasest tegevusest</t>
  </si>
  <si>
    <t>Muu toodete ja teenuste müük</t>
  </si>
  <si>
    <t>Laenukohustuste võtmine (+)</t>
  </si>
  <si>
    <t>Laenukohustuste tasumine (-)</t>
  </si>
  <si>
    <t>Põhihariduse otsekulud</t>
  </si>
  <si>
    <r>
      <t>Üldkeskhariduse otsekulud</t>
    </r>
    <r>
      <rPr>
        <strike/>
        <sz val="11"/>
        <color theme="0" tint="-0.34998626667073579"/>
        <rFont val="Times New Roman"/>
        <family val="1"/>
        <charset val="186"/>
      </rPr>
      <t xml:space="preserve"> </t>
    </r>
  </si>
  <si>
    <t>Kutseõppe kulud</t>
  </si>
  <si>
    <t xml:space="preserve">Linnamuuseum (Narva mnt 23) </t>
  </si>
  <si>
    <t>Mänguasjamuuseum (Lutsu 8)</t>
  </si>
  <si>
    <t>Ühistegevuskulud</t>
  </si>
  <si>
    <t xml:space="preserve">   Liikluskorraldus</t>
  </si>
  <si>
    <t>Tulud spordi- ja puhkealasest tegevusest</t>
  </si>
  <si>
    <t>Maakorraldus - linna arenguks maa ost</t>
  </si>
  <si>
    <t>projekteerimised</t>
  </si>
  <si>
    <t>Ülekatted, pindamised ja koostööprojektid</t>
  </si>
  <si>
    <t>rattarendisüsteemi arendamine linnapiirkondade jätkusuutliku arengu programmi raames</t>
  </si>
  <si>
    <t>rattarendisüsteemi arendamine SmartEnCity projekti alal</t>
  </si>
  <si>
    <t>korteriühistute remondifond</t>
  </si>
  <si>
    <t>ettekirjutuste täitmine linna hoonetes</t>
  </si>
  <si>
    <t>Jaamamõisa maa-alade korrastamine</t>
  </si>
  <si>
    <t>olemasolevate mänguväljakute atraktsioonide täiendamine ja uuendamine</t>
  </si>
  <si>
    <t>linna elamute rekonstrueerimine ja projekteerimine Kredexi toetusega (Rahu 8)</t>
  </si>
  <si>
    <t xml:space="preserve">linnale kuuluvate korterite remont </t>
  </si>
  <si>
    <t xml:space="preserve">   Veevarustus</t>
  </si>
  <si>
    <t>Rahinge Kandiküla ühisveevärgi ja kanalisatsioonitrassi rajamine</t>
  </si>
  <si>
    <t>toetus SA-le Tähtvere Puhkepark, sh:</t>
  </si>
  <si>
    <t>taristu remonttööd</t>
  </si>
  <si>
    <t xml:space="preserve">toetus SAle Tartu Maarja Kirik </t>
  </si>
  <si>
    <t>restaureerimise toetused</t>
  </si>
  <si>
    <t>Telleri kabeli sisemised restaureerimistööd</t>
  </si>
  <si>
    <t>Lodjakoja ehitamine</t>
  </si>
  <si>
    <t>lasteaedade rühmade remondid</t>
  </si>
  <si>
    <t>lasteaedade tehnosüsteemide korrastamine</t>
  </si>
  <si>
    <t>lasteaedade mänguväljakute ja õuepaviljonide korrashoid</t>
  </si>
  <si>
    <t>haridusasutuste territooriumide korrashoid</t>
  </si>
  <si>
    <t>ettekirjutiste täitmine</t>
  </si>
  <si>
    <t>haridusasutuste rekonstrueerimistööde projekteerimised</t>
  </si>
  <si>
    <t>Laenuleping</t>
  </si>
  <si>
    <t>kehtivate lepingute algne kogumaht</t>
  </si>
  <si>
    <t>31.12.2018 
seisuga 
jääk</t>
  </si>
  <si>
    <t>uus laen</t>
  </si>
  <si>
    <t>tagasimakse</t>
  </si>
  <si>
    <t>x</t>
  </si>
  <si>
    <t>Swedbank 2014. a võlakiri</t>
  </si>
  <si>
    <t>Danske Bank 2016. a võlakiri</t>
  </si>
  <si>
    <t>Danske Bank 2015. a võlakiri</t>
  </si>
  <si>
    <t>Danske Bank 2013. a võlakiri</t>
  </si>
  <si>
    <t xml:space="preserve">Nordea Pank 2011. a võlakiri </t>
  </si>
  <si>
    <t>AS LHV Varahaldus 2017. a võlakiri</t>
  </si>
  <si>
    <t>NIB 2017. a võlakirja emissioon</t>
  </si>
  <si>
    <t>SEB laen 2014</t>
  </si>
  <si>
    <t>SEB laen 2015</t>
  </si>
  <si>
    <t>SEB laen 2016</t>
  </si>
  <si>
    <t>Danske laen 2013</t>
  </si>
  <si>
    <t>SEB laen 2017</t>
  </si>
  <si>
    <t>Rahavood põhitegevusest</t>
  </si>
  <si>
    <t>Laekumised põhitegevusest</t>
  </si>
  <si>
    <t>tulumaks</t>
  </si>
  <si>
    <t>maamaks</t>
  </si>
  <si>
    <t>kohalikud maksud</t>
  </si>
  <si>
    <t>Väljamaksed põhitegevuseks</t>
  </si>
  <si>
    <t>Tööjõukulud</t>
  </si>
  <si>
    <t>Antavad toetused</t>
  </si>
  <si>
    <t>Muud tegevuskulud</t>
  </si>
  <si>
    <t>Rahavood investeerimistegevusest</t>
  </si>
  <si>
    <t xml:space="preserve">Laekumised investeerimistegevusest </t>
  </si>
  <si>
    <t>Väljamaksed investeerimistegevuseks</t>
  </si>
  <si>
    <t>Põhivara seotuseks antav sihtfinantseerimine</t>
  </si>
  <si>
    <t xml:space="preserve">Rahavood finantseerimistegevusest </t>
  </si>
  <si>
    <t>Laekumised finantseerimistegevusest</t>
  </si>
  <si>
    <t>Väljamaksed finantseerimistegevuseks</t>
  </si>
  <si>
    <t>Laekumised kokku</t>
  </si>
  <si>
    <t>Väljamaksed kokku</t>
  </si>
  <si>
    <t>Rahavood kokku</t>
  </si>
  <si>
    <t>Raha ja selle ekvivalendid aasta alguses</t>
  </si>
  <si>
    <t>Raha ja selle ekvivalendid aasta lõpus</t>
  </si>
  <si>
    <t>Eelarveaasta netorahavood</t>
  </si>
  <si>
    <t>Saadav tegevustoetus</t>
  </si>
  <si>
    <t>Nõuete ja kohustuste muutus</t>
  </si>
  <si>
    <t>Raha ja raha ekvivalentide muutus</t>
  </si>
  <si>
    <t>Saadav sihtfinantseerimine tegevuskuludeks</t>
  </si>
  <si>
    <t>Asenduskodud</t>
  </si>
  <si>
    <t>09300</t>
  </si>
  <si>
    <t>TARTU LINNA 2019. a  KOONDEELARVE</t>
  </si>
  <si>
    <t xml:space="preserve">TARTU LINNA  2019. a eelarve  TULUBAAS  </t>
  </si>
  <si>
    <t>TARTU LINNA 2019. a  eelarve PÕHITEGEVUSE KULUD</t>
  </si>
  <si>
    <t>TARTU LINNA 2019. a eelarve INVESTEERIMISTEGEVUSE  KULUD</t>
  </si>
  <si>
    <t>Lisa 5. Tartu linna 2019. a eelarve FINANTSEERIMISTEGEVUS</t>
  </si>
  <si>
    <t>Lisa 6. Tartu linna 2019. a eelarve RAHAVOOGUDE PROGNOOS</t>
  </si>
  <si>
    <t>06300</t>
  </si>
  <si>
    <t>Veevarustus</t>
  </si>
  <si>
    <t>07600</t>
  </si>
  <si>
    <t>Muud tervishoiuteenused</t>
  </si>
  <si>
    <t>LAENUKOHUSTISTE muutused ja saldod</t>
  </si>
  <si>
    <t>2019. aastal</t>
  </si>
  <si>
    <t>31.12.2019 
seisuga 
jääk</t>
  </si>
  <si>
    <t>Kokku laenukohustised</t>
  </si>
  <si>
    <t>Võlakirjakohustised kokku</t>
  </si>
  <si>
    <t>Pangalaenukohustised kokku</t>
  </si>
  <si>
    <t>Uus laen 2018</t>
  </si>
  <si>
    <t>Uus laen 2019</t>
  </si>
  <si>
    <t>linna laenude teenindamine</t>
  </si>
  <si>
    <t>Raekoja plats 14 ruumide remont</t>
  </si>
  <si>
    <t>IT tarkvara arendused ja vahendite soetamine</t>
  </si>
  <si>
    <t xml:space="preserve"> Linna teed, tänavad ja sillad</t>
  </si>
  <si>
    <t>Tänavate rekonstrueerimine, ehitus, projekteerimine</t>
  </si>
  <si>
    <t>Variku Kooli  lähitänavad (Aianduse, Piima, Kopli)</t>
  </si>
  <si>
    <t>Tamme pst (Raja-Kesk kaar)</t>
  </si>
  <si>
    <t>Vanemuise tn (Vaksali-Akadeemia)</t>
  </si>
  <si>
    <t>Vahi tn (Kummeli-Aruküla tee)</t>
  </si>
  <si>
    <t>Ülikooli tn (Vallikraavi Küütri)</t>
  </si>
  <si>
    <t>Riia tn (Soinaste-Raja)</t>
  </si>
  <si>
    <t>Mõisavahe tn 9 korruseliste majade parklad</t>
  </si>
  <si>
    <t>Kastani tn (Tiigi-Kuperjanovi)</t>
  </si>
  <si>
    <t>Põik ja Fortuuna tn</t>
  </si>
  <si>
    <t>Riia tn viadukt ja tunnel</t>
  </si>
  <si>
    <t>Lepiku tn</t>
  </si>
  <si>
    <t>Jalgratta- ja jalgteed</t>
  </si>
  <si>
    <t>Ihaste kergliiklustee</t>
  </si>
  <si>
    <t>Vaksali tn - EMÜ – Waldorfkool kergliiklustee</t>
  </si>
  <si>
    <t>Tartu-Rahinge-Ilmatsalu  kergliiklustee</t>
  </si>
  <si>
    <t>fooriristmike rekonstrueerimine</t>
  </si>
  <si>
    <t>nutikad ülekäigurajad</t>
  </si>
  <si>
    <t>Puidu bussipeatuse rajamine</t>
  </si>
  <si>
    <t xml:space="preserve">toetus SAle Tartu Teaduspark infrastruktuuri arendamiseks </t>
  </si>
  <si>
    <t>spin-off fondi sissemakse</t>
  </si>
  <si>
    <t>toetus SAle Loomemajanduskeskus Kalevi 17 restaureerimise laenu katteks</t>
  </si>
  <si>
    <t>toetus hüdrantide rajamiseks</t>
  </si>
  <si>
    <t>Sanatooriumi parkmetsa Riia 167a spordiväljaku renoveerimine</t>
  </si>
  <si>
    <t>Sõbra tn mänguväljaku renoveerimine</t>
  </si>
  <si>
    <t>Annelinna koerte jalutusväljaku rajamine (II etapp)</t>
  </si>
  <si>
    <t>Toomemäe kaldtee projekteerimine</t>
  </si>
  <si>
    <t>Riia tn tänavavalgustuse uuendamine (Riia 13 - Kastani)</t>
  </si>
  <si>
    <t>Toomkiriku valgustamine</t>
  </si>
  <si>
    <t>Raekoja platsi fassaadi- ja püsivoolukilpide ümberehitus</t>
  </si>
  <si>
    <t>Kuperjanovi, Pepleri ja Tiigi tn ülekäiguradade valgustuse ehitus</t>
  </si>
  <si>
    <t>Puhkekodu tn valgustuse  ümberehitamine</t>
  </si>
  <si>
    <t>Valgustuse rekonstrueerimine Tuglase tänaval ja tenniseväljaku kõrval asuval kergliiklusteel</t>
  </si>
  <si>
    <t>Rõhu kergliiklustee valgustuse ehitus</t>
  </si>
  <si>
    <t>Veeriku piirkonna tänavavalgustuse rekonstrueerimine</t>
  </si>
  <si>
    <t>Põhjatamme pimeda tänavalõigu valgustamine</t>
  </si>
  <si>
    <t>Turu 53 tänavapikenduse valgustuse ehitus</t>
  </si>
  <si>
    <t xml:space="preserve">Kalmistute (Kalmistu 20, 22 ja Võru 75a) hoonete renoveerimine </t>
  </si>
  <si>
    <t>Loomade varjupaik Roosi 91K kutsikate maja ventilatsioonisüsteemi ehitus</t>
  </si>
  <si>
    <t>Tuigo kalmistu leinamaja ja värava ehituse projekteerimine</t>
  </si>
  <si>
    <t>Uspenski kabeli sisetööde projekteerimine</t>
  </si>
  <si>
    <t>Tamme staadioni renoveerimine</t>
  </si>
  <si>
    <t>toetus SAle Tartu Sport</t>
  </si>
  <si>
    <t xml:space="preserve"> kunstmuru hooldamise traktori rendimakseteks</t>
  </si>
  <si>
    <t>Kvissentali veemotokeskuse sissesõidutee rajamine</t>
  </si>
  <si>
    <t>toetus Sõudmise ja Aerutamise Klubile "Tartu" (Ranna tee 5) paadikuuri katuse rekonstrueerimiseks</t>
  </si>
  <si>
    <t>toetus Võimlemisklubile Akros spodiinventari soetamiseks</t>
  </si>
  <si>
    <t>kunstlumetootmise süsteemi väljaehitamiseks</t>
  </si>
  <si>
    <t>elektrisüsteemi rekonstrueerimiseks</t>
  </si>
  <si>
    <t>tehnika rendimakseteks</t>
  </si>
  <si>
    <t>Toetus Kastre Vallavalitsusele Vooremäe terviseradade suusasildade rekonstrueerimiseks</t>
  </si>
  <si>
    <t xml:space="preserve">   Raamatukogud </t>
  </si>
  <si>
    <t>O. Lutsu nim Linnaraamatukogu</t>
  </si>
  <si>
    <t>Annelinna harukogu aknalamellide soetus ja paigaldamine</t>
  </si>
  <si>
    <t>Kompanii 3/5 teenindusala põranda remont</t>
  </si>
  <si>
    <t>Karlova harukogu jahutussüsteemi  rajamine</t>
  </si>
  <si>
    <t>Ilmatsalu raamatukogu IT infrastruktuuri uuendamine</t>
  </si>
  <si>
    <t>Narva mnt 23 projekteerimine</t>
  </si>
  <si>
    <t>Narva mnt 23 inventari soetamine</t>
  </si>
  <si>
    <t>Laulupeomuuseumi (Jaama 14) püsinäituse uuendamine</t>
  </si>
  <si>
    <t>Laulupeomuuseumi (Jaama 14) ruumide ja siseõue remont</t>
  </si>
  <si>
    <t>KGB kongide muuseumi remont</t>
  </si>
  <si>
    <t>Teatri Kodu helitehnika kaasajastamine</t>
  </si>
  <si>
    <t>toetus Tartu Jumalaema Uinumise katedraali (Magasini 1) restaureerimiseks</t>
  </si>
  <si>
    <t>toetus EELK Tartu Peetri Kogudusele kiriku remonttöödeks</t>
  </si>
  <si>
    <t>Raadi kalmistu Idamaise kabeli restaureerimine</t>
  </si>
  <si>
    <t xml:space="preserve">   Koolieelsed lasteasutused</t>
  </si>
  <si>
    <t>Lasteaed Pääsupesa (Sõpruse pst 12) rekonstrueerimine</t>
  </si>
  <si>
    <t>Lasteaed Maarjamõisa (Puusepa 10) rekonstrueerimine</t>
  </si>
  <si>
    <t xml:space="preserve">   Üldhariduskoolid</t>
  </si>
  <si>
    <t xml:space="preserve">Variku Kool (Aianduse 4) </t>
  </si>
  <si>
    <t>Annelinna Gümnaasiumi (Kaunase pst 68)</t>
  </si>
  <si>
    <t xml:space="preserve">Kivilinna Kooli (Kaunase pst 71) </t>
  </si>
  <si>
    <t xml:space="preserve">Forseliuse Kool (Tähe 101 ja Tähe 103) </t>
  </si>
  <si>
    <t>M. Härma Gümnaasium (Tõnissoni 3)</t>
  </si>
  <si>
    <t>hoone Põllu 11a rekonstrueerimine</t>
  </si>
  <si>
    <t>digitaalse õppevara arendamine</t>
  </si>
  <si>
    <t xml:space="preserve">    Noorte huviharidus ja huvitegevus</t>
  </si>
  <si>
    <t>Anne Noortekeskuse (Uus 56) rekonstrueerimine</t>
  </si>
  <si>
    <t>Laste Kunstikooli (Tiigi 61) akende vahetus</t>
  </si>
  <si>
    <t xml:space="preserve">M. Reiniku Kooli hoovi arendamine </t>
  </si>
  <si>
    <t>Annelinna spordiväljaku renoveerimine (kaasav eelarve)</t>
  </si>
  <si>
    <t>Kesklinna Kooli liikuma kutsuv õueala (kaasav eelarve)</t>
  </si>
  <si>
    <t>Hooldekodule sõiduauto soetus</t>
  </si>
  <si>
    <t xml:space="preserve">   Muu sotsiaalsete riskirühmade kaitse</t>
  </si>
  <si>
    <t xml:space="preserve">Maarja Tugikeskuse peremajade rajamine </t>
  </si>
  <si>
    <t>Sotsiaalüürimajade rajamine (Tüve 9)</t>
  </si>
  <si>
    <t>Üldhooldekodu rajamise detailplaneering ja eskiisprojekt</t>
  </si>
  <si>
    <r>
      <t xml:space="preserve">   </t>
    </r>
    <r>
      <rPr>
        <b/>
        <i/>
        <sz val="11"/>
        <rFont val="Times New Roman"/>
        <family val="1"/>
        <charset val="186"/>
      </rPr>
      <t>Linnavalitsus</t>
    </r>
  </si>
  <si>
    <r>
      <t xml:space="preserve">   Politsei</t>
    </r>
    <r>
      <rPr>
        <sz val="11"/>
        <rFont val="Times New Roman"/>
        <family val="1"/>
        <charset val="186"/>
      </rPr>
      <t xml:space="preserve"> - Toetus Lõuna Prefektuurile videovalve laiendamiseks</t>
    </r>
  </si>
  <si>
    <r>
      <t xml:space="preserve">  </t>
    </r>
    <r>
      <rPr>
        <b/>
        <i/>
        <sz val="11"/>
        <rFont val="Times New Roman"/>
        <family val="1"/>
        <charset val="186"/>
      </rPr>
      <t>Veetransport - Paadisildade rajamine</t>
    </r>
  </si>
  <si>
    <r>
      <t xml:space="preserve">  </t>
    </r>
    <r>
      <rPr>
        <b/>
        <i/>
        <sz val="11"/>
        <rFont val="Times New Roman"/>
        <family val="1"/>
        <charset val="186"/>
      </rPr>
      <t>Üldmajanduslikud arendusprojektid</t>
    </r>
  </si>
  <si>
    <r>
      <t xml:space="preserve">   </t>
    </r>
    <r>
      <rPr>
        <b/>
        <i/>
        <sz val="11"/>
        <rFont val="Times New Roman"/>
        <family val="1"/>
        <charset val="186"/>
      </rPr>
      <t xml:space="preserve">Jäätmekäitlus </t>
    </r>
    <r>
      <rPr>
        <sz val="11"/>
        <rFont val="Times New Roman"/>
        <family val="1"/>
        <charset val="186"/>
      </rPr>
      <t xml:space="preserve">- jäätmejaamale autokaalu soetamine </t>
    </r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</si>
  <si>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</si>
  <si>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Variku spordihoone sisustamiseks</t>
  </si>
  <si>
    <r>
      <t xml:space="preserve">   </t>
    </r>
    <r>
      <rPr>
        <b/>
        <i/>
        <sz val="11"/>
        <rFont val="Times New Roman"/>
        <family val="1"/>
        <charset val="186"/>
      </rPr>
      <t>Puhkepargid</t>
    </r>
  </si>
  <si>
    <r>
      <t xml:space="preserve">   </t>
    </r>
    <r>
      <rPr>
        <b/>
        <i/>
        <sz val="11"/>
        <rFont val="Times New Roman"/>
        <family val="1"/>
        <charset val="186"/>
      </rPr>
      <t xml:space="preserve">Rahvakultuur - </t>
    </r>
    <r>
      <rPr>
        <sz val="11"/>
        <rFont val="Times New Roman"/>
        <family val="1"/>
        <charset val="186"/>
      </rPr>
      <t>toetus laulupeoliikumises osalevatele ühingutele esinemisriiete soetamiseks</t>
    </r>
  </si>
  <si>
    <r>
      <t xml:space="preserve"> </t>
    </r>
    <r>
      <rPr>
        <b/>
        <sz val="11"/>
        <rFont val="Times New Roman"/>
        <family val="1"/>
        <charset val="186"/>
      </rPr>
      <t>Kunst</t>
    </r>
    <r>
      <rPr>
        <b/>
        <i/>
        <sz val="11"/>
        <rFont val="Times New Roman"/>
        <family val="1"/>
        <charset val="186"/>
      </rPr>
      <t xml:space="preserve"> - </t>
    </r>
    <r>
      <rPr>
        <sz val="11"/>
        <rFont val="Times New Roman"/>
        <family val="1"/>
        <charset val="186"/>
      </rPr>
      <t>toetus</t>
    </r>
    <r>
      <rPr>
        <b/>
        <i/>
        <sz val="11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Tartu Kunstnike Liidule Vanemuise 26 hoones linnaresidentuuri loomiseks</t>
    </r>
  </si>
  <si>
    <r>
      <t xml:space="preserve">   </t>
    </r>
    <r>
      <rPr>
        <b/>
        <i/>
        <sz val="11"/>
        <rFont val="Times New Roman"/>
        <family val="1"/>
        <charset val="186"/>
      </rPr>
      <t xml:space="preserve">Kirjastused - toetus </t>
    </r>
    <r>
      <rPr>
        <sz val="11"/>
        <rFont val="Times New Roman"/>
        <family val="1"/>
        <charset val="186"/>
      </rPr>
      <t>Eesti Kirjanike Liidu Tartu osakonnale Tartu Kirjanduse Maja (Vanemuise 19) välistreppide ja hoovi remondiks</t>
    </r>
  </si>
  <si>
    <r>
      <t xml:space="preserve">   </t>
    </r>
    <r>
      <rPr>
        <b/>
        <i/>
        <sz val="11"/>
        <rFont val="Times New Roman"/>
        <family val="1"/>
        <charset val="186"/>
      </rPr>
      <t xml:space="preserve">Kutseõppeasutused </t>
    </r>
    <r>
      <rPr>
        <sz val="11"/>
        <rFont val="Times New Roman"/>
        <family val="1"/>
        <charset val="186"/>
      </rPr>
      <t xml:space="preserve"> </t>
    </r>
  </si>
  <si>
    <r>
      <t xml:space="preserve">    Taseme alusel mittemääratletav haridus </t>
    </r>
    <r>
      <rPr>
        <sz val="11"/>
        <rFont val="Times New Roman"/>
        <family val="1"/>
        <charset val="186"/>
      </rPr>
      <t>- 
Kutsehariduskeskuse õppeotstarbeliste seadmete soetamine</t>
    </r>
  </si>
  <si>
    <r>
      <t xml:space="preserve">   </t>
    </r>
    <r>
      <rPr>
        <b/>
        <i/>
        <sz val="11"/>
        <rFont val="Times New Roman"/>
        <family val="1"/>
        <charset val="186"/>
      </rPr>
      <t>Muu puuetega inimeste sotsiaalne kaitse</t>
    </r>
    <r>
      <rPr>
        <sz val="11"/>
        <rFont val="Times New Roman"/>
        <family val="1"/>
        <charset val="186"/>
      </rPr>
      <t xml:space="preserve"> - 
trepitõstukite soetus</t>
    </r>
  </si>
  <si>
    <r>
      <t xml:space="preserve">   </t>
    </r>
    <r>
      <rPr>
        <b/>
        <i/>
        <sz val="11"/>
        <rFont val="Times New Roman"/>
        <family val="1"/>
        <charset val="186"/>
      </rPr>
      <t>Eakate sotsiaalhoolekande asutused</t>
    </r>
  </si>
  <si>
    <t>toetus TÜ-le Ujula tn spordikompleksi juurdeehituseks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</si>
</sst>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(* #,##0.00_);_(* \(#,##0.00\);_(* &quot;-&quot;??_);_(@_)"/>
    <numFmt numFmtId="168" formatCode="\ #,##0.00&quot;     &quot;;\-#,##0.00&quot;     &quot;;&quot; -&quot;#&quot;     &quot;;@\ "/>
  </numFmts>
  <fonts count="70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sz val="11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0000FF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theme="0" tint="-0.249977111117893"/>
      <name val="Times New Roman"/>
      <family val="1"/>
      <charset val="186"/>
    </font>
    <font>
      <strike/>
      <sz val="11"/>
      <color theme="0" tint="-0.34998626667073579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b/>
      <sz val="10"/>
      <color indexed="52"/>
      <name val="Arial"/>
      <family val="2"/>
      <charset val="186"/>
    </font>
    <font>
      <sz val="10"/>
      <color indexed="20"/>
      <name val="Arial"/>
      <family val="2"/>
      <charset val="186"/>
    </font>
    <font>
      <sz val="10"/>
      <color indexed="10"/>
      <name val="Arial"/>
      <family val="2"/>
      <charset val="186"/>
    </font>
    <font>
      <u/>
      <sz val="10"/>
      <color indexed="12"/>
      <name val="Arial"/>
      <family val="2"/>
      <charset val="186"/>
    </font>
    <font>
      <u/>
      <sz val="8.5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Courier"/>
      <family val="1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62"/>
      <name val="Arial"/>
      <family val="2"/>
      <charset val="186"/>
    </font>
    <font>
      <b/>
      <sz val="10"/>
      <color indexed="63"/>
      <name val="Arial"/>
      <family val="2"/>
      <charset val="186"/>
    </font>
    <font>
      <sz val="11"/>
      <color theme="0" tint="-0.499984740745262"/>
      <name val="Times New Roman"/>
      <family val="1"/>
      <charset val="186"/>
    </font>
    <font>
      <b/>
      <sz val="11"/>
      <color theme="0" tint="-0.499984740745262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b/>
      <sz val="10.5"/>
      <name val="Times New Roman"/>
      <family val="1"/>
      <charset val="186"/>
    </font>
    <font>
      <sz val="10.5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u/>
      <sz val="11"/>
      <name val="Times New Roman"/>
      <family val="1"/>
      <charset val="186"/>
    </font>
    <font>
      <i/>
      <sz val="11"/>
      <name val="Times New Roman"/>
      <family val="1"/>
      <charset val="186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6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1">
    <xf numFmtId="0" fontId="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35" borderId="39" applyNumberFormat="0" applyAlignment="0" applyProtection="0"/>
    <xf numFmtId="0" fontId="21" fillId="35" borderId="39" applyNumberFormat="0" applyAlignment="0" applyProtection="0"/>
    <xf numFmtId="0" fontId="22" fillId="36" borderId="40" applyNumberFormat="0" applyAlignment="0" applyProtection="0"/>
    <xf numFmtId="0" fontId="22" fillId="36" borderId="40" applyNumberFormat="0" applyAlignment="0" applyProtection="0"/>
    <xf numFmtId="168" fontId="13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41" applyNumberFormat="0" applyFill="0" applyAlignment="0" applyProtection="0"/>
    <xf numFmtId="0" fontId="25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39" applyNumberFormat="0" applyAlignment="0" applyProtection="0"/>
    <xf numFmtId="0" fontId="29" fillId="8" borderId="39" applyNumberFormat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38" borderId="45" applyNumberFormat="0" applyAlignment="0" applyProtection="0"/>
    <xf numFmtId="0" fontId="10" fillId="38" borderId="45" applyNumberFormat="0" applyAlignment="0" applyProtection="0"/>
    <xf numFmtId="0" fontId="32" fillId="35" borderId="46" applyNumberFormat="0" applyAlignment="0" applyProtection="0"/>
    <xf numFmtId="0" fontId="32" fillId="35" borderId="46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7" applyNumberFormat="0" applyFill="0" applyAlignment="0" applyProtection="0"/>
    <xf numFmtId="0" fontId="34" fillId="0" borderId="4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42" borderId="0" applyNumberFormat="0" applyBorder="0" applyAlignment="0" applyProtection="0"/>
    <xf numFmtId="0" fontId="29" fillId="14" borderId="39" applyNumberFormat="0" applyAlignment="0" applyProtection="0"/>
    <xf numFmtId="0" fontId="32" fillId="43" borderId="46" applyNumberFormat="0" applyAlignment="0" applyProtection="0"/>
    <xf numFmtId="0" fontId="21" fillId="43" borderId="39" applyNumberFormat="0" applyAlignment="0" applyProtection="0"/>
    <xf numFmtId="0" fontId="25" fillId="0" borderId="41" applyNumberFormat="0" applyFill="0" applyAlignment="0" applyProtection="0"/>
    <xf numFmtId="0" fontId="26" fillId="0" borderId="42" applyNumberFormat="0" applyFill="0" applyAlignment="0" applyProtection="0"/>
    <xf numFmtId="0" fontId="27" fillId="0" borderId="43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47" applyNumberFormat="0" applyFill="0" applyAlignment="0" applyProtection="0"/>
    <xf numFmtId="0" fontId="22" fillId="44" borderId="40" applyNumberFormat="0" applyAlignment="0" applyProtection="0"/>
    <xf numFmtId="0" fontId="33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2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46" borderId="45" applyNumberFormat="0" applyFont="0" applyAlignment="0" applyProtection="0"/>
    <xf numFmtId="0" fontId="30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2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8" fillId="2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43" borderId="39" applyNumberFormat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0" fillId="10" borderId="0" applyNumberFormat="0" applyBorder="0" applyAlignment="0" applyProtection="0"/>
    <xf numFmtId="0" fontId="24" fillId="48" borderId="0" applyNumberFormat="0" applyBorder="0" applyAlignment="0" applyProtection="0"/>
    <xf numFmtId="0" fontId="24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4" fillId="0" borderId="47" applyNumberFormat="0" applyFill="0" applyAlignment="0" applyProtection="0"/>
    <xf numFmtId="0" fontId="45" fillId="44" borderId="40" applyNumberFormat="0" applyAlignment="0" applyProtection="0"/>
    <xf numFmtId="0" fontId="46" fillId="0" borderId="44" applyNumberFormat="0" applyFill="0" applyAlignment="0" applyProtection="0"/>
    <xf numFmtId="0" fontId="10" fillId="46" borderId="45" applyNumberFormat="0" applyFont="0" applyAlignment="0" applyProtection="0"/>
    <xf numFmtId="0" fontId="47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48" fillId="0" borderId="0"/>
    <xf numFmtId="0" fontId="10" fillId="46" borderId="45" applyNumberFormat="0" applyFont="0" applyAlignment="0" applyProtection="0"/>
    <xf numFmtId="0" fontId="49" fillId="0" borderId="41" applyNumberFormat="0" applyFill="0" applyAlignment="0" applyProtection="0"/>
    <xf numFmtId="0" fontId="50" fillId="0" borderId="42" applyNumberFormat="0" applyFill="0" applyAlignment="0" applyProtection="0"/>
    <xf numFmtId="0" fontId="51" fillId="0" borderId="43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4" borderId="0" applyNumberFormat="0" applyBorder="0" applyAlignment="0" applyProtection="0"/>
    <xf numFmtId="0" fontId="19" fillId="4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14" borderId="39" applyNumberFormat="0" applyAlignment="0" applyProtection="0"/>
    <xf numFmtId="0" fontId="54" fillId="43" borderId="46" applyNumberFormat="0" applyAlignment="0" applyProtection="0"/>
    <xf numFmtId="0" fontId="2" fillId="0" borderId="0"/>
    <xf numFmtId="0" fontId="1" fillId="0" borderId="0"/>
  </cellStyleXfs>
  <cellXfs count="487">
    <xf numFmtId="0" fontId="0" fillId="0" borderId="0" xfId="0"/>
    <xf numFmtId="0" fontId="12" fillId="0" borderId="0" xfId="0" applyFont="1"/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8" xfId="0" applyFont="1" applyBorder="1"/>
    <xf numFmtId="3" fontId="14" fillId="0" borderId="0" xfId="0" applyNumberFormat="1" applyFont="1"/>
    <xf numFmtId="0" fontId="15" fillId="0" borderId="0" xfId="0" applyFont="1" applyBorder="1" applyAlignment="1">
      <alignment horizontal="right"/>
    </xf>
    <xf numFmtId="3" fontId="12" fillId="0" borderId="14" xfId="0" applyNumberFormat="1" applyFont="1" applyBorder="1"/>
    <xf numFmtId="0" fontId="12" fillId="0" borderId="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/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 applyBorder="1"/>
    <xf numFmtId="0" fontId="11" fillId="0" borderId="18" xfId="0" applyFont="1" applyBorder="1"/>
    <xf numFmtId="0" fontId="12" fillId="0" borderId="0" xfId="0" applyFont="1" applyAlignment="1"/>
    <xf numFmtId="0" fontId="12" fillId="0" borderId="16" xfId="0" applyFont="1" applyBorder="1"/>
    <xf numFmtId="3" fontId="11" fillId="0" borderId="25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13" applyFont="1" applyBorder="1"/>
    <xf numFmtId="0" fontId="12" fillId="0" borderId="0" xfId="13" applyFont="1" applyBorder="1" applyAlignment="1">
      <alignment vertical="center"/>
    </xf>
    <xf numFmtId="3" fontId="12" fillId="0" borderId="0" xfId="0" applyNumberFormat="1" applyFont="1" applyBorder="1"/>
    <xf numFmtId="0" fontId="11" fillId="0" borderId="48" xfId="0" applyFont="1" applyBorder="1" applyAlignment="1">
      <alignment vertical="center"/>
    </xf>
    <xf numFmtId="0" fontId="12" fillId="0" borderId="49" xfId="0" applyFont="1" applyBorder="1"/>
    <xf numFmtId="3" fontId="11" fillId="0" borderId="48" xfId="0" applyNumberFormat="1" applyFont="1" applyBorder="1"/>
    <xf numFmtId="0" fontId="12" fillId="0" borderId="50" xfId="0" applyFont="1" applyBorder="1"/>
    <xf numFmtId="0" fontId="11" fillId="0" borderId="48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49" xfId="0" applyFont="1" applyBorder="1" applyAlignment="1"/>
    <xf numFmtId="0" fontId="11" fillId="0" borderId="48" xfId="0" applyFont="1" applyBorder="1" applyAlignment="1"/>
    <xf numFmtId="3" fontId="11" fillId="0" borderId="48" xfId="0" applyNumberFormat="1" applyFont="1" applyBorder="1" applyAlignment="1"/>
    <xf numFmtId="0" fontId="12" fillId="0" borderId="50" xfId="0" applyFont="1" applyBorder="1" applyAlignment="1"/>
    <xf numFmtId="0" fontId="12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3" fontId="11" fillId="0" borderId="52" xfId="0" applyNumberFormat="1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Fill="1"/>
    <xf numFmtId="3" fontId="17" fillId="0" borderId="0" xfId="0" applyNumberFormat="1" applyFont="1" applyAlignment="1">
      <alignment vertical="center"/>
    </xf>
    <xf numFmtId="3" fontId="11" fillId="0" borderId="12" xfId="0" applyNumberFormat="1" applyFont="1" applyBorder="1"/>
    <xf numFmtId="3" fontId="11" fillId="0" borderId="13" xfId="0" applyNumberFormat="1" applyFont="1" applyBorder="1"/>
    <xf numFmtId="3" fontId="12" fillId="0" borderId="0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35" fillId="0" borderId="0" xfId="0" applyFont="1"/>
    <xf numFmtId="3" fontId="35" fillId="0" borderId="0" xfId="0" applyNumberFormat="1" applyFont="1"/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35" fillId="0" borderId="0" xfId="0" applyNumberFormat="1" applyFont="1" applyFill="1"/>
    <xf numFmtId="3" fontId="12" fillId="0" borderId="27" xfId="0" applyNumberFormat="1" applyFont="1" applyBorder="1" applyAlignment="1"/>
    <xf numFmtId="3" fontId="12" fillId="0" borderId="28" xfId="0" applyNumberFormat="1" applyFont="1" applyBorder="1" applyAlignment="1"/>
    <xf numFmtId="3" fontId="12" fillId="0" borderId="32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6" fillId="0" borderId="5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1" fillId="0" borderId="49" xfId="0" quotePrefix="1" applyFont="1" applyBorder="1" applyAlignment="1">
      <alignment horizontal="left" vertical="center"/>
    </xf>
    <xf numFmtId="0" fontId="12" fillId="0" borderId="8" xfId="0" quotePrefix="1" applyFont="1" applyBorder="1" applyAlignment="1">
      <alignment horizontal="center"/>
    </xf>
    <xf numFmtId="0" fontId="12" fillId="0" borderId="57" xfId="0" quotePrefix="1" applyFont="1" applyBorder="1" applyAlignment="1">
      <alignment horizontal="center" vertical="center"/>
    </xf>
    <xf numFmtId="0" fontId="11" fillId="0" borderId="8" xfId="0" quotePrefix="1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6" fillId="0" borderId="56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0" fontId="11" fillId="0" borderId="0" xfId="0" applyFont="1" applyFill="1" applyBorder="1"/>
    <xf numFmtId="0" fontId="12" fillId="0" borderId="49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3" fontId="11" fillId="0" borderId="58" xfId="0" applyNumberFormat="1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3" fontId="11" fillId="0" borderId="59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0" fontId="11" fillId="0" borderId="0" xfId="13" applyFont="1" applyBorder="1" applyAlignment="1">
      <alignment vertical="center"/>
    </xf>
    <xf numFmtId="0" fontId="11" fillId="0" borderId="0" xfId="13" applyFont="1" applyBorder="1"/>
    <xf numFmtId="3" fontId="12" fillId="0" borderId="0" xfId="13" applyNumberFormat="1" applyFont="1" applyBorder="1"/>
    <xf numFmtId="0" fontId="14" fillId="0" borderId="0" xfId="0" applyFont="1"/>
    <xf numFmtId="0" fontId="12" fillId="0" borderId="0" xfId="0" applyFont="1" applyBorder="1" applyAlignment="1">
      <alignment vertical="center" wrapText="1"/>
    </xf>
    <xf numFmtId="3" fontId="11" fillId="0" borderId="48" xfId="0" applyNumberFormat="1" applyFont="1" applyBorder="1" applyAlignment="1">
      <alignment vertical="center"/>
    </xf>
    <xf numFmtId="3" fontId="12" fillId="0" borderId="50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0" fontId="12" fillId="47" borderId="0" xfId="0" applyFont="1" applyFill="1" applyBorder="1"/>
    <xf numFmtId="3" fontId="12" fillId="47" borderId="34" xfId="0" applyNumberFormat="1" applyFont="1" applyFill="1" applyBorder="1" applyAlignment="1">
      <alignment horizontal="right"/>
    </xf>
    <xf numFmtId="3" fontId="12" fillId="47" borderId="27" xfId="0" applyNumberFormat="1" applyFont="1" applyFill="1" applyBorder="1" applyAlignment="1"/>
    <xf numFmtId="3" fontId="12" fillId="47" borderId="28" xfId="0" applyNumberFormat="1" applyFont="1" applyFill="1" applyBorder="1" applyAlignment="1"/>
    <xf numFmtId="3" fontId="12" fillId="47" borderId="23" xfId="0" applyNumberFormat="1" applyFont="1" applyFill="1" applyBorder="1" applyAlignment="1">
      <alignment vertical="center"/>
    </xf>
    <xf numFmtId="3" fontId="11" fillId="47" borderId="23" xfId="0" applyNumberFormat="1" applyFont="1" applyFill="1" applyBorder="1" applyAlignment="1">
      <alignment vertical="center"/>
    </xf>
    <xf numFmtId="0" fontId="12" fillId="0" borderId="8" xfId="0" quotePrefix="1" applyFont="1" applyBorder="1" applyAlignment="1">
      <alignment horizontal="center" vertical="center"/>
    </xf>
    <xf numFmtId="3" fontId="12" fillId="0" borderId="28" xfId="0" applyNumberFormat="1" applyFont="1" applyFill="1" applyBorder="1" applyAlignment="1"/>
    <xf numFmtId="3" fontId="12" fillId="0" borderId="27" xfId="0" applyNumberFormat="1" applyFont="1" applyFill="1" applyBorder="1" applyAlignment="1"/>
    <xf numFmtId="0" fontId="55" fillId="0" borderId="0" xfId="13" applyFont="1" applyBorder="1"/>
    <xf numFmtId="0" fontId="56" fillId="0" borderId="0" xfId="13" applyFont="1" applyFill="1" applyBorder="1" applyAlignment="1">
      <alignment horizontal="center"/>
    </xf>
    <xf numFmtId="3" fontId="56" fillId="0" borderId="0" xfId="13" applyNumberFormat="1" applyFont="1" applyFill="1" applyBorder="1" applyAlignment="1">
      <alignment horizontal="center"/>
    </xf>
    <xf numFmtId="3" fontId="55" fillId="0" borderId="0" xfId="13" applyNumberFormat="1" applyFont="1" applyBorder="1" applyAlignment="1"/>
    <xf numFmtId="0" fontId="57" fillId="0" borderId="0" xfId="0" applyFont="1"/>
    <xf numFmtId="0" fontId="57" fillId="0" borderId="0" xfId="0" applyFont="1" applyAlignment="1">
      <alignment horizontal="right" indent="1"/>
    </xf>
    <xf numFmtId="0" fontId="58" fillId="0" borderId="0" xfId="0" applyFont="1" applyAlignment="1">
      <alignment horizontal="right"/>
    </xf>
    <xf numFmtId="0" fontId="59" fillId="0" borderId="38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right" vertical="center" wrapText="1" indent="1"/>
    </xf>
    <xf numFmtId="0" fontId="60" fillId="0" borderId="49" xfId="0" applyFont="1" applyBorder="1" applyAlignment="1">
      <alignment horizontal="right" vertical="center" wrapText="1"/>
    </xf>
    <xf numFmtId="3" fontId="61" fillId="0" borderId="63" xfId="0" applyNumberFormat="1" applyFont="1" applyBorder="1" applyAlignment="1">
      <alignment horizontal="left" vertical="center" wrapText="1" indent="1"/>
    </xf>
    <xf numFmtId="3" fontId="61" fillId="0" borderId="51" xfId="0" applyNumberFormat="1" applyFont="1" applyBorder="1" applyAlignment="1">
      <alignment horizontal="left" vertical="center" wrapText="1" indent="1"/>
    </xf>
    <xf numFmtId="3" fontId="61" fillId="0" borderId="53" xfId="0" applyNumberFormat="1" applyFont="1" applyBorder="1" applyAlignment="1">
      <alignment horizontal="left" vertical="center" wrapText="1" indent="1"/>
    </xf>
    <xf numFmtId="3" fontId="60" fillId="0" borderId="63" xfId="0" applyNumberFormat="1" applyFont="1" applyBorder="1" applyAlignment="1">
      <alignment horizontal="left" vertical="center" wrapText="1" indent="1"/>
    </xf>
    <xf numFmtId="0" fontId="60" fillId="0" borderId="63" xfId="0" applyFont="1" applyBorder="1" applyAlignment="1">
      <alignment vertical="center" wrapText="1"/>
    </xf>
    <xf numFmtId="3" fontId="59" fillId="0" borderId="49" xfId="0" applyNumberFormat="1" applyFont="1" applyBorder="1" applyAlignment="1">
      <alignment horizontal="right" vertical="center" indent="1"/>
    </xf>
    <xf numFmtId="3" fontId="61" fillId="0" borderId="63" xfId="0" applyNumberFormat="1" applyFont="1" applyBorder="1" applyAlignment="1">
      <alignment horizontal="left" vertical="center" indent="1"/>
    </xf>
    <xf numFmtId="3" fontId="61" fillId="0" borderId="49" xfId="0" applyNumberFormat="1" applyFont="1" applyBorder="1" applyAlignment="1">
      <alignment horizontal="left" vertical="center" indent="1"/>
    </xf>
    <xf numFmtId="3" fontId="61" fillId="0" borderId="50" xfId="0" applyNumberFormat="1" applyFont="1" applyBorder="1" applyAlignment="1">
      <alignment horizontal="left" vertical="center" indent="1"/>
    </xf>
    <xf numFmtId="3" fontId="60" fillId="0" borderId="63" xfId="0" applyNumberFormat="1" applyFont="1" applyBorder="1" applyAlignment="1">
      <alignment horizontal="left" vertical="center" indent="1"/>
    </xf>
    <xf numFmtId="0" fontId="62" fillId="0" borderId="66" xfId="0" applyFont="1" applyBorder="1" applyAlignment="1">
      <alignment horizontal="left" indent="1"/>
    </xf>
    <xf numFmtId="3" fontId="62" fillId="0" borderId="57" xfId="0" applyNumberFormat="1" applyFont="1" applyBorder="1" applyAlignment="1">
      <alignment horizontal="right" indent="1"/>
    </xf>
    <xf numFmtId="3" fontId="62" fillId="0" borderId="66" xfId="0" applyNumberFormat="1" applyFont="1" applyBorder="1" applyAlignment="1">
      <alignment horizontal="right" indent="1"/>
    </xf>
    <xf numFmtId="3" fontId="62" fillId="0" borderId="55" xfId="0" applyNumberFormat="1" applyFont="1" applyBorder="1" applyAlignment="1">
      <alignment horizontal="right" indent="1"/>
    </xf>
    <xf numFmtId="0" fontId="62" fillId="0" borderId="67" xfId="0" applyFont="1" applyBorder="1" applyAlignment="1">
      <alignment horizontal="left" indent="1"/>
    </xf>
    <xf numFmtId="3" fontId="62" fillId="0" borderId="37" xfId="0" applyNumberFormat="1" applyFont="1" applyBorder="1" applyAlignment="1">
      <alignment horizontal="right" indent="1"/>
    </xf>
    <xf numFmtId="3" fontId="62" fillId="0" borderId="67" xfId="0" applyNumberFormat="1" applyFont="1" applyBorder="1" applyAlignment="1">
      <alignment horizontal="right" indent="1"/>
    </xf>
    <xf numFmtId="3" fontId="62" fillId="0" borderId="70" xfId="0" applyNumberFormat="1" applyFont="1" applyBorder="1" applyAlignment="1">
      <alignment horizontal="right" indent="1"/>
    </xf>
    <xf numFmtId="0" fontId="62" fillId="0" borderId="67" xfId="0" applyFont="1" applyFill="1" applyBorder="1" applyAlignment="1">
      <alignment horizontal="left" indent="1"/>
    </xf>
    <xf numFmtId="3" fontId="62" fillId="0" borderId="37" xfId="0" applyNumberFormat="1" applyFont="1" applyFill="1" applyBorder="1" applyAlignment="1">
      <alignment horizontal="right" indent="1"/>
    </xf>
    <xf numFmtId="3" fontId="62" fillId="0" borderId="67" xfId="0" applyNumberFormat="1" applyFont="1" applyFill="1" applyBorder="1" applyAlignment="1">
      <alignment horizontal="right" indent="1"/>
    </xf>
    <xf numFmtId="3" fontId="62" fillId="0" borderId="70" xfId="0" applyNumberFormat="1" applyFont="1" applyFill="1" applyBorder="1" applyAlignment="1">
      <alignment horizontal="right" indent="1"/>
    </xf>
    <xf numFmtId="0" fontId="60" fillId="0" borderId="63" xfId="0" applyFont="1" applyBorder="1" applyAlignment="1">
      <alignment horizontal="left" vertical="center" wrapText="1"/>
    </xf>
    <xf numFmtId="3" fontId="61" fillId="0" borderId="63" xfId="0" applyNumberFormat="1" applyFont="1" applyBorder="1" applyAlignment="1">
      <alignment horizontal="right" vertical="center" indent="1"/>
    </xf>
    <xf numFmtId="3" fontId="61" fillId="0" borderId="49" xfId="0" applyNumberFormat="1" applyFont="1" applyBorder="1" applyAlignment="1">
      <alignment horizontal="right" vertical="center" indent="1"/>
    </xf>
    <xf numFmtId="3" fontId="61" fillId="0" borderId="50" xfId="0" applyNumberFormat="1" applyFont="1" applyBorder="1" applyAlignment="1">
      <alignment horizontal="right" vertical="center" indent="1"/>
    </xf>
    <xf numFmtId="3" fontId="60" fillId="0" borderId="63" xfId="0" applyNumberFormat="1" applyFont="1" applyBorder="1" applyAlignment="1">
      <alignment horizontal="right" vertical="center" indent="1"/>
    </xf>
    <xf numFmtId="3" fontId="62" fillId="0" borderId="37" xfId="0" applyNumberFormat="1" applyFont="1" applyFill="1" applyBorder="1" applyAlignment="1">
      <alignment horizontal="right" vertical="center" indent="1"/>
    </xf>
    <xf numFmtId="3" fontId="62" fillId="0" borderId="67" xfId="0" applyNumberFormat="1" applyFont="1" applyFill="1" applyBorder="1" applyAlignment="1">
      <alignment horizontal="right" vertical="center" indent="1"/>
    </xf>
    <xf numFmtId="3" fontId="62" fillId="0" borderId="70" xfId="0" applyNumberFormat="1" applyFont="1" applyFill="1" applyBorder="1" applyAlignment="1">
      <alignment horizontal="right" vertical="center" indent="1"/>
    </xf>
    <xf numFmtId="3" fontId="62" fillId="0" borderId="72" xfId="0" applyNumberFormat="1" applyFont="1" applyFill="1" applyBorder="1" applyAlignment="1">
      <alignment horizontal="right" vertical="center" indent="1"/>
    </xf>
    <xf numFmtId="3" fontId="62" fillId="0" borderId="71" xfId="0" applyNumberFormat="1" applyFont="1" applyFill="1" applyBorder="1" applyAlignment="1">
      <alignment horizontal="right" vertical="center" indent="1"/>
    </xf>
    <xf numFmtId="3" fontId="62" fillId="0" borderId="73" xfId="0" applyNumberFormat="1" applyFont="1" applyFill="1" applyBorder="1" applyAlignment="1">
      <alignment horizontal="right" vertical="center" indent="1"/>
    </xf>
    <xf numFmtId="0" fontId="62" fillId="0" borderId="71" xfId="0" applyFont="1" applyFill="1" applyBorder="1" applyAlignment="1">
      <alignment horizontal="left" indent="1"/>
    </xf>
    <xf numFmtId="0" fontId="12" fillId="0" borderId="0" xfId="13" applyFont="1" applyFill="1" applyBorder="1"/>
    <xf numFmtId="0" fontId="12" fillId="0" borderId="0" xfId="13" applyFont="1" applyFill="1"/>
    <xf numFmtId="0" fontId="11" fillId="0" borderId="0" xfId="13" applyFont="1" applyFill="1" applyBorder="1" applyAlignment="1">
      <alignment wrapText="1"/>
    </xf>
    <xf numFmtId="0" fontId="63" fillId="0" borderId="0" xfId="13" applyFont="1" applyFill="1" applyBorder="1" applyAlignment="1">
      <alignment horizontal="center" wrapText="1"/>
    </xf>
    <xf numFmtId="3" fontId="12" fillId="0" borderId="0" xfId="13" applyNumberFormat="1" applyFont="1" applyFill="1" applyBorder="1" applyAlignment="1">
      <alignment horizontal="right" wrapText="1"/>
    </xf>
    <xf numFmtId="3" fontId="64" fillId="0" borderId="0" xfId="13" applyNumberFormat="1" applyFont="1" applyFill="1" applyBorder="1"/>
    <xf numFmtId="0" fontId="15" fillId="0" borderId="0" xfId="13" applyFont="1" applyBorder="1" applyAlignment="1">
      <alignment horizontal="right" vertical="center"/>
    </xf>
    <xf numFmtId="0" fontId="12" fillId="0" borderId="49" xfId="13" applyFont="1" applyFill="1" applyBorder="1" applyAlignment="1">
      <alignment vertical="center"/>
    </xf>
    <xf numFmtId="0" fontId="12" fillId="0" borderId="50" xfId="13" applyFont="1" applyFill="1" applyBorder="1" applyAlignment="1">
      <alignment vertical="center"/>
    </xf>
    <xf numFmtId="0" fontId="12" fillId="0" borderId="0" xfId="13" applyFont="1" applyFill="1" applyBorder="1" applyAlignment="1">
      <alignment vertical="center"/>
    </xf>
    <xf numFmtId="0" fontId="12" fillId="0" borderId="0" xfId="13" applyFont="1" applyFill="1" applyAlignment="1">
      <alignment vertical="center"/>
    </xf>
    <xf numFmtId="0" fontId="12" fillId="0" borderId="9" xfId="13" applyFont="1" applyFill="1" applyBorder="1" applyAlignment="1">
      <alignment vertical="center"/>
    </xf>
    <xf numFmtId="166" fontId="12" fillId="0" borderId="6" xfId="13" applyNumberFormat="1" applyFont="1" applyFill="1" applyBorder="1" applyAlignment="1">
      <alignment horizontal="center" vertical="center"/>
    </xf>
    <xf numFmtId="166" fontId="12" fillId="0" borderId="22" xfId="13" applyNumberFormat="1" applyFont="1" applyFill="1" applyBorder="1" applyAlignment="1">
      <alignment horizontal="center" vertical="center" wrapText="1"/>
    </xf>
    <xf numFmtId="0" fontId="12" fillId="0" borderId="17" xfId="13" applyFont="1" applyFill="1" applyBorder="1" applyAlignment="1">
      <alignment vertical="center"/>
    </xf>
    <xf numFmtId="0" fontId="12" fillId="0" borderId="8" xfId="13" applyFont="1" applyFill="1" applyBorder="1" applyAlignment="1">
      <alignment vertical="center"/>
    </xf>
    <xf numFmtId="0" fontId="11" fillId="0" borderId="60" xfId="13" applyFont="1" applyBorder="1" applyAlignment="1">
      <alignment vertical="center" wrapText="1"/>
    </xf>
    <xf numFmtId="0" fontId="63" fillId="0" borderId="54" xfId="13" applyFont="1" applyBorder="1" applyAlignment="1">
      <alignment horizontal="center" vertical="center" wrapText="1"/>
    </xf>
    <xf numFmtId="3" fontId="11" fillId="0" borderId="54" xfId="13" applyNumberFormat="1" applyFont="1" applyFill="1" applyBorder="1" applyAlignment="1">
      <alignment horizontal="right" vertical="center"/>
    </xf>
    <xf numFmtId="3" fontId="11" fillId="0" borderId="25" xfId="13" applyNumberFormat="1" applyFont="1" applyFill="1" applyBorder="1" applyAlignment="1">
      <alignment horizontal="right" vertical="center"/>
    </xf>
    <xf numFmtId="0" fontId="12" fillId="0" borderId="14" xfId="13" applyFont="1" applyFill="1" applyBorder="1" applyAlignment="1">
      <alignment vertical="center"/>
    </xf>
    <xf numFmtId="0" fontId="12" fillId="0" borderId="8" xfId="13" applyFont="1" applyFill="1" applyBorder="1"/>
    <xf numFmtId="0" fontId="12" fillId="0" borderId="34" xfId="13" applyFont="1" applyBorder="1" applyAlignment="1">
      <alignment wrapText="1"/>
    </xf>
    <xf numFmtId="0" fontId="63" fillId="0" borderId="27" xfId="13" applyFont="1" applyBorder="1" applyAlignment="1">
      <alignment horizontal="center" wrapText="1"/>
    </xf>
    <xf numFmtId="3" fontId="12" fillId="0" borderId="27" xfId="13" applyNumberFormat="1" applyFont="1" applyBorder="1" applyAlignment="1">
      <alignment horizontal="right" wrapText="1"/>
    </xf>
    <xf numFmtId="3" fontId="12" fillId="0" borderId="27" xfId="13" applyNumberFormat="1" applyFont="1" applyFill="1" applyBorder="1"/>
    <xf numFmtId="3" fontId="12" fillId="0" borderId="28" xfId="13" applyNumberFormat="1" applyFont="1" applyFill="1" applyBorder="1"/>
    <xf numFmtId="0" fontId="12" fillId="0" borderId="14" xfId="13" applyFont="1" applyFill="1" applyBorder="1"/>
    <xf numFmtId="0" fontId="12" fillId="0" borderId="34" xfId="13" applyFont="1" applyFill="1" applyBorder="1" applyAlignment="1">
      <alignment wrapText="1"/>
    </xf>
    <xf numFmtId="0" fontId="63" fillId="0" borderId="27" xfId="13" applyFont="1" applyFill="1" applyBorder="1" applyAlignment="1">
      <alignment horizontal="center" wrapText="1"/>
    </xf>
    <xf numFmtId="0" fontId="12" fillId="0" borderId="36" xfId="13" applyFont="1" applyFill="1" applyBorder="1" applyAlignment="1">
      <alignment vertical="center" wrapText="1"/>
    </xf>
    <xf numFmtId="0" fontId="63" fillId="0" borderId="31" xfId="13" applyFont="1" applyFill="1" applyBorder="1" applyAlignment="1">
      <alignment horizontal="center" vertical="center" wrapText="1"/>
    </xf>
    <xf numFmtId="3" fontId="12" fillId="0" borderId="31" xfId="13" applyNumberFormat="1" applyFont="1" applyBorder="1" applyAlignment="1">
      <alignment horizontal="right" wrapText="1"/>
    </xf>
    <xf numFmtId="3" fontId="12" fillId="0" borderId="31" xfId="13" applyNumberFormat="1" applyFont="1" applyFill="1" applyBorder="1" applyAlignment="1">
      <alignment vertical="center"/>
    </xf>
    <xf numFmtId="3" fontId="12" fillId="0" borderId="32" xfId="13" applyNumberFormat="1" applyFont="1" applyFill="1" applyBorder="1" applyAlignment="1">
      <alignment vertical="center"/>
    </xf>
    <xf numFmtId="0" fontId="65" fillId="0" borderId="0" xfId="13" applyFont="1" applyFill="1" applyBorder="1" applyAlignment="1">
      <alignment vertical="center"/>
    </xf>
    <xf numFmtId="0" fontId="65" fillId="0" borderId="0" xfId="13" applyFont="1" applyFill="1" applyAlignment="1">
      <alignment vertical="center"/>
    </xf>
    <xf numFmtId="0" fontId="11" fillId="0" borderId="60" xfId="13" applyFont="1" applyFill="1" applyBorder="1" applyAlignment="1">
      <alignment vertical="center" wrapText="1"/>
    </xf>
    <xf numFmtId="0" fontId="63" fillId="0" borderId="54" xfId="13" applyFont="1" applyFill="1" applyBorder="1" applyAlignment="1">
      <alignment horizontal="center" vertical="center" wrapText="1"/>
    </xf>
    <xf numFmtId="3" fontId="11" fillId="0" borderId="54" xfId="13" applyNumberFormat="1" applyFont="1" applyFill="1" applyBorder="1" applyAlignment="1">
      <alignment vertical="center"/>
    </xf>
    <xf numFmtId="3" fontId="11" fillId="0" borderId="25" xfId="13" applyNumberFormat="1" applyFont="1" applyFill="1" applyBorder="1" applyAlignment="1">
      <alignment vertical="center"/>
    </xf>
    <xf numFmtId="0" fontId="66" fillId="0" borderId="35" xfId="13" applyFont="1" applyFill="1" applyBorder="1" applyAlignment="1">
      <alignment horizontal="left" wrapText="1"/>
    </xf>
    <xf numFmtId="0" fontId="63" fillId="0" borderId="26" xfId="13" applyFont="1" applyFill="1" applyBorder="1" applyAlignment="1">
      <alignment horizontal="center" wrapText="1"/>
    </xf>
    <xf numFmtId="3" fontId="66" fillId="0" borderId="4" xfId="13" applyNumberFormat="1" applyFont="1" applyFill="1" applyBorder="1"/>
    <xf numFmtId="3" fontId="66" fillId="0" borderId="61" xfId="13" applyNumberFormat="1" applyFont="1" applyFill="1" applyBorder="1"/>
    <xf numFmtId="0" fontId="12" fillId="0" borderId="34" xfId="13" applyFont="1" applyFill="1" applyBorder="1" applyAlignment="1">
      <alignment horizontal="left" wrapText="1"/>
    </xf>
    <xf numFmtId="0" fontId="12" fillId="0" borderId="35" xfId="13" applyFont="1" applyFill="1" applyBorder="1" applyAlignment="1">
      <alignment horizontal="left" wrapText="1"/>
    </xf>
    <xf numFmtId="0" fontId="67" fillId="0" borderId="26" xfId="13" applyFont="1" applyFill="1" applyBorder="1" applyAlignment="1">
      <alignment horizontal="center" wrapText="1"/>
    </xf>
    <xf numFmtId="49" fontId="11" fillId="0" borderId="60" xfId="13" applyNumberFormat="1" applyFont="1" applyFill="1" applyBorder="1" applyAlignment="1">
      <alignment wrapText="1"/>
    </xf>
    <xf numFmtId="49" fontId="63" fillId="0" borderId="54" xfId="13" applyNumberFormat="1" applyFont="1" applyFill="1" applyBorder="1" applyAlignment="1">
      <alignment horizontal="center" wrapText="1"/>
    </xf>
    <xf numFmtId="3" fontId="11" fillId="0" borderId="54" xfId="13" applyNumberFormat="1" applyFont="1" applyFill="1" applyBorder="1" applyAlignment="1">
      <alignment horizontal="right" vertical="center" wrapText="1"/>
    </xf>
    <xf numFmtId="49" fontId="66" fillId="0" borderId="36" xfId="13" applyNumberFormat="1" applyFont="1" applyFill="1" applyBorder="1" applyAlignment="1">
      <alignment vertical="center" wrapText="1"/>
    </xf>
    <xf numFmtId="49" fontId="63" fillId="0" borderId="31" xfId="13" applyNumberFormat="1" applyFont="1" applyFill="1" applyBorder="1" applyAlignment="1">
      <alignment horizontal="center" vertical="center" wrapText="1"/>
    </xf>
    <xf numFmtId="3" fontId="66" fillId="0" borderId="31" xfId="13" applyNumberFormat="1" applyFont="1" applyFill="1" applyBorder="1" applyAlignment="1">
      <alignment horizontal="right" vertical="center" wrapText="1"/>
    </xf>
    <xf numFmtId="3" fontId="66" fillId="0" borderId="31" xfId="13" applyNumberFormat="1" applyFont="1" applyFill="1" applyBorder="1" applyAlignment="1">
      <alignment vertical="center"/>
    </xf>
    <xf numFmtId="3" fontId="66" fillId="0" borderId="32" xfId="13" applyNumberFormat="1" applyFont="1" applyFill="1" applyBorder="1" applyAlignment="1">
      <alignment vertical="center"/>
    </xf>
    <xf numFmtId="49" fontId="11" fillId="0" borderId="59" xfId="13" applyNumberFormat="1" applyFont="1" applyFill="1" applyBorder="1" applyAlignment="1">
      <alignment vertical="center" wrapText="1"/>
    </xf>
    <xf numFmtId="49" fontId="63" fillId="0" borderId="1" xfId="13" applyNumberFormat="1" applyFont="1" applyFill="1" applyBorder="1" applyAlignment="1">
      <alignment horizontal="center" vertical="center" wrapText="1"/>
    </xf>
    <xf numFmtId="3" fontId="11" fillId="0" borderId="1" xfId="13" applyNumberFormat="1" applyFont="1" applyFill="1" applyBorder="1" applyAlignment="1">
      <alignment vertical="center"/>
    </xf>
    <xf numFmtId="49" fontId="66" fillId="0" borderId="34" xfId="13" applyNumberFormat="1" applyFont="1" applyFill="1" applyBorder="1" applyAlignment="1">
      <alignment vertical="center" wrapText="1"/>
    </xf>
    <xf numFmtId="49" fontId="63" fillId="0" borderId="27" xfId="13" applyNumberFormat="1" applyFont="1" applyFill="1" applyBorder="1" applyAlignment="1">
      <alignment horizontal="center" vertical="center" wrapText="1"/>
    </xf>
    <xf numFmtId="3" fontId="66" fillId="0" borderId="27" xfId="13" applyNumberFormat="1" applyFont="1" applyFill="1" applyBorder="1" applyAlignment="1">
      <alignment vertical="center"/>
    </xf>
    <xf numFmtId="3" fontId="11" fillId="0" borderId="28" xfId="13" applyNumberFormat="1" applyFont="1" applyFill="1" applyBorder="1" applyAlignment="1">
      <alignment vertical="center"/>
    </xf>
    <xf numFmtId="49" fontId="66" fillId="0" borderId="35" xfId="13" applyNumberFormat="1" applyFont="1" applyFill="1" applyBorder="1" applyAlignment="1">
      <alignment horizontal="left" wrapText="1"/>
    </xf>
    <xf numFmtId="49" fontId="63" fillId="0" borderId="26" xfId="13" applyNumberFormat="1" applyFont="1" applyFill="1" applyBorder="1" applyAlignment="1">
      <alignment horizontal="center" wrapText="1"/>
    </xf>
    <xf numFmtId="3" fontId="66" fillId="2" borderId="4" xfId="13" applyNumberFormat="1" applyFont="1" applyFill="1" applyBorder="1"/>
    <xf numFmtId="3" fontId="66" fillId="2" borderId="62" xfId="13" applyNumberFormat="1" applyFont="1" applyFill="1" applyBorder="1"/>
    <xf numFmtId="49" fontId="68" fillId="0" borderId="34" xfId="13" applyNumberFormat="1" applyFont="1" applyFill="1" applyBorder="1" applyAlignment="1">
      <alignment horizontal="left" wrapText="1"/>
    </xf>
    <xf numFmtId="49" fontId="63" fillId="0" borderId="27" xfId="13" applyNumberFormat="1" applyFont="1" applyFill="1" applyBorder="1" applyAlignment="1">
      <alignment horizontal="center" wrapText="1"/>
    </xf>
    <xf numFmtId="3" fontId="68" fillId="0" borderId="27" xfId="13" applyNumberFormat="1" applyFont="1" applyFill="1" applyBorder="1" applyAlignment="1">
      <alignment horizontal="right" wrapText="1"/>
    </xf>
    <xf numFmtId="3" fontId="68" fillId="0" borderId="27" xfId="13" applyNumberFormat="1" applyFont="1" applyFill="1" applyBorder="1"/>
    <xf numFmtId="3" fontId="68" fillId="0" borderId="28" xfId="13" applyNumberFormat="1" applyFont="1" applyFill="1" applyBorder="1"/>
    <xf numFmtId="49" fontId="12" fillId="0" borderId="34" xfId="13" applyNumberFormat="1" applyFont="1" applyFill="1" applyBorder="1" applyAlignment="1">
      <alignment horizontal="left" wrapText="1"/>
    </xf>
    <xf numFmtId="49" fontId="12" fillId="0" borderId="34" xfId="13" applyNumberFormat="1" applyFont="1" applyFill="1" applyBorder="1" applyAlignment="1">
      <alignment horizontal="left" vertical="center" wrapText="1"/>
    </xf>
    <xf numFmtId="3" fontId="12" fillId="0" borderId="27" xfId="13" applyNumberFormat="1" applyFont="1" applyBorder="1" applyAlignment="1">
      <alignment horizontal="right" vertical="center" wrapText="1"/>
    </xf>
    <xf numFmtId="3" fontId="12" fillId="0" borderId="27" xfId="13" applyNumberFormat="1" applyFont="1" applyFill="1" applyBorder="1" applyAlignment="1">
      <alignment vertical="center"/>
    </xf>
    <xf numFmtId="3" fontId="12" fillId="0" borderId="27" xfId="13" applyNumberFormat="1" applyFont="1" applyFill="1" applyBorder="1" applyAlignment="1"/>
    <xf numFmtId="3" fontId="12" fillId="0" borderId="28" xfId="13" applyNumberFormat="1" applyFont="1" applyFill="1" applyBorder="1" applyAlignment="1"/>
    <xf numFmtId="49" fontId="68" fillId="0" borderId="34" xfId="13" applyNumberFormat="1" applyFont="1" applyFill="1" applyBorder="1" applyAlignment="1">
      <alignment wrapText="1"/>
    </xf>
    <xf numFmtId="49" fontId="66" fillId="0" borderId="34" xfId="13" applyNumberFormat="1" applyFont="1" applyFill="1" applyBorder="1" applyAlignment="1">
      <alignment wrapText="1"/>
    </xf>
    <xf numFmtId="49" fontId="67" fillId="0" borderId="27" xfId="13" applyNumberFormat="1" applyFont="1" applyFill="1" applyBorder="1" applyAlignment="1">
      <alignment horizontal="center" wrapText="1"/>
    </xf>
    <xf numFmtId="3" fontId="66" fillId="0" borderId="27" xfId="13" applyNumberFormat="1" applyFont="1" applyBorder="1" applyAlignment="1">
      <alignment horizontal="right" wrapText="1"/>
    </xf>
    <xf numFmtId="3" fontId="66" fillId="0" borderId="27" xfId="13" applyNumberFormat="1" applyFont="1" applyFill="1" applyBorder="1" applyAlignment="1"/>
    <xf numFmtId="0" fontId="66" fillId="0" borderId="34" xfId="1" applyFont="1" applyBorder="1" applyAlignment="1">
      <alignment wrapText="1"/>
    </xf>
    <xf numFmtId="3" fontId="66" fillId="0" borderId="4" xfId="13" applyNumberFormat="1" applyFont="1" applyFill="1" applyBorder="1" applyAlignment="1">
      <alignment horizontal="right" wrapText="1"/>
    </xf>
    <xf numFmtId="3" fontId="66" fillId="0" borderId="4" xfId="13" applyNumberFormat="1" applyFont="1" applyFill="1" applyBorder="1" applyAlignment="1"/>
    <xf numFmtId="3" fontId="66" fillId="0" borderId="62" xfId="13" applyNumberFormat="1" applyFont="1" applyFill="1" applyBorder="1" applyAlignment="1"/>
    <xf numFmtId="49" fontId="12" fillId="0" borderId="30" xfId="13" applyNumberFormat="1" applyFont="1" applyFill="1" applyBorder="1" applyAlignment="1">
      <alignment horizontal="left" vertical="center" wrapText="1"/>
    </xf>
    <xf numFmtId="49" fontId="63" fillId="0" borderId="2" xfId="13" applyNumberFormat="1" applyFont="1" applyFill="1" applyBorder="1" applyAlignment="1">
      <alignment horizontal="center" vertical="center" wrapText="1"/>
    </xf>
    <xf numFmtId="3" fontId="12" fillId="0" borderId="2" xfId="13" applyNumberFormat="1" applyFont="1" applyBorder="1" applyAlignment="1">
      <alignment horizontal="right" vertical="center" wrapText="1"/>
    </xf>
    <xf numFmtId="3" fontId="12" fillId="0" borderId="2" xfId="13" applyNumberFormat="1" applyFont="1" applyFill="1" applyBorder="1" applyAlignment="1">
      <alignment vertical="center"/>
    </xf>
    <xf numFmtId="3" fontId="12" fillId="0" borderId="23" xfId="13" applyNumberFormat="1" applyFont="1" applyFill="1" applyBorder="1" applyAlignment="1"/>
    <xf numFmtId="0" fontId="69" fillId="0" borderId="34" xfId="1" applyFont="1" applyBorder="1" applyAlignment="1">
      <alignment wrapText="1"/>
    </xf>
    <xf numFmtId="3" fontId="66" fillId="0" borderId="2" xfId="13" applyNumberFormat="1" applyFont="1" applyBorder="1" applyAlignment="1">
      <alignment horizontal="right" vertical="center" wrapText="1"/>
    </xf>
    <xf numFmtId="3" fontId="66" fillId="0" borderId="2" xfId="13" applyNumberFormat="1" applyFont="1" applyFill="1" applyBorder="1" applyAlignment="1">
      <alignment vertical="center"/>
    </xf>
    <xf numFmtId="3" fontId="66" fillId="0" borderId="23" xfId="13" applyNumberFormat="1" applyFont="1" applyFill="1" applyBorder="1" applyAlignment="1">
      <alignment horizontal="right" vertical="center"/>
    </xf>
    <xf numFmtId="3" fontId="66" fillId="0" borderId="2" xfId="13" applyNumberFormat="1" applyFont="1" applyFill="1" applyBorder="1" applyAlignment="1">
      <alignment horizontal="right" wrapText="1"/>
    </xf>
    <xf numFmtId="0" fontId="69" fillId="0" borderId="8" xfId="13" applyFont="1" applyFill="1" applyBorder="1" applyAlignment="1"/>
    <xf numFmtId="0" fontId="69" fillId="0" borderId="14" xfId="13" applyFont="1" applyFill="1" applyBorder="1" applyAlignment="1"/>
    <xf numFmtId="0" fontId="69" fillId="0" borderId="0" xfId="13" applyFont="1" applyFill="1" applyBorder="1" applyAlignment="1"/>
    <xf numFmtId="0" fontId="12" fillId="0" borderId="8" xfId="13" applyFont="1" applyFill="1" applyBorder="1" applyAlignment="1"/>
    <xf numFmtId="0" fontId="12" fillId="0" borderId="14" xfId="13" applyFont="1" applyFill="1" applyBorder="1" applyAlignment="1"/>
    <xf numFmtId="0" fontId="12" fillId="0" borderId="0" xfId="13" applyFont="1" applyFill="1" applyBorder="1" applyAlignment="1"/>
    <xf numFmtId="0" fontId="12" fillId="0" borderId="0" xfId="13" applyFont="1" applyFill="1" applyAlignment="1"/>
    <xf numFmtId="3" fontId="66" fillId="0" borderId="2" xfId="13" applyNumberFormat="1" applyFont="1" applyFill="1" applyBorder="1"/>
    <xf numFmtId="3" fontId="66" fillId="0" borderId="23" xfId="13" applyNumberFormat="1" applyFont="1" applyFill="1" applyBorder="1"/>
    <xf numFmtId="3" fontId="12" fillId="0" borderId="26" xfId="13" applyNumberFormat="1" applyFont="1" applyFill="1" applyBorder="1"/>
    <xf numFmtId="3" fontId="12" fillId="0" borderId="61" xfId="13" applyNumberFormat="1" applyFont="1" applyFill="1" applyBorder="1"/>
    <xf numFmtId="0" fontId="69" fillId="0" borderId="8" xfId="13" applyFont="1" applyFill="1" applyBorder="1"/>
    <xf numFmtId="0" fontId="69" fillId="0" borderId="14" xfId="13" applyFont="1" applyFill="1" applyBorder="1"/>
    <xf numFmtId="0" fontId="69" fillId="0" borderId="0" xfId="13" applyFont="1" applyFill="1" applyBorder="1"/>
    <xf numFmtId="49" fontId="12" fillId="0" borderId="36" xfId="13" applyNumberFormat="1" applyFont="1" applyFill="1" applyBorder="1" applyAlignment="1">
      <alignment horizontal="right" wrapText="1"/>
    </xf>
    <xf numFmtId="49" fontId="63" fillId="0" borderId="31" xfId="13" applyNumberFormat="1" applyFont="1" applyFill="1" applyBorder="1" applyAlignment="1">
      <alignment horizontal="center" wrapText="1"/>
    </xf>
    <xf numFmtId="3" fontId="12" fillId="0" borderId="31" xfId="13" applyNumberFormat="1" applyFont="1" applyFill="1" applyBorder="1"/>
    <xf numFmtId="3" fontId="12" fillId="0" borderId="32" xfId="13" applyNumberFormat="1" applyFont="1" applyFill="1" applyBorder="1"/>
    <xf numFmtId="0" fontId="11" fillId="0" borderId="34" xfId="13" applyFont="1" applyFill="1" applyBorder="1" applyAlignment="1">
      <alignment vertical="center" wrapText="1"/>
    </xf>
    <xf numFmtId="0" fontId="63" fillId="0" borderId="27" xfId="13" applyFont="1" applyFill="1" applyBorder="1" applyAlignment="1">
      <alignment horizontal="center" vertical="center" wrapText="1"/>
    </xf>
    <xf numFmtId="3" fontId="66" fillId="0" borderId="27" xfId="13" applyNumberFormat="1" applyFont="1" applyFill="1" applyBorder="1" applyAlignment="1">
      <alignment horizontal="right" vertical="center" wrapText="1"/>
    </xf>
    <xf numFmtId="3" fontId="66" fillId="0" borderId="28" xfId="13" applyNumberFormat="1" applyFont="1" applyFill="1" applyBorder="1" applyAlignment="1">
      <alignment vertical="center"/>
    </xf>
    <xf numFmtId="0" fontId="66" fillId="0" borderId="34" xfId="13" applyFont="1" applyFill="1" applyBorder="1" applyAlignment="1">
      <alignment vertical="center" wrapText="1"/>
    </xf>
    <xf numFmtId="3" fontId="66" fillId="0" borderId="4" xfId="13" applyNumberFormat="1" applyFont="1" applyFill="1" applyBorder="1" applyAlignment="1">
      <alignment horizontal="right" vertical="center" wrapText="1"/>
    </xf>
    <xf numFmtId="3" fontId="66" fillId="0" borderId="62" xfId="13" applyNumberFormat="1" applyFont="1" applyFill="1" applyBorder="1" applyAlignment="1">
      <alignment horizontal="right" vertical="center" wrapText="1"/>
    </xf>
    <xf numFmtId="0" fontId="12" fillId="0" borderId="34" xfId="13" applyFont="1" applyFill="1" applyBorder="1" applyAlignment="1">
      <alignment horizontal="right" vertical="center" wrapText="1"/>
    </xf>
    <xf numFmtId="3" fontId="12" fillId="0" borderId="27" xfId="13" applyNumberFormat="1" applyFont="1" applyFill="1" applyBorder="1" applyAlignment="1">
      <alignment horizontal="right" vertical="center" wrapText="1"/>
    </xf>
    <xf numFmtId="3" fontId="12" fillId="0" borderId="26" xfId="13" applyNumberFormat="1" applyFont="1" applyFill="1" applyBorder="1" applyAlignment="1">
      <alignment vertical="center"/>
    </xf>
    <xf numFmtId="3" fontId="66" fillId="0" borderId="61" xfId="13" applyNumberFormat="1" applyFont="1" applyFill="1" applyBorder="1" applyAlignment="1">
      <alignment vertical="center"/>
    </xf>
    <xf numFmtId="0" fontId="12" fillId="0" borderId="30" xfId="13" applyFont="1" applyFill="1" applyBorder="1" applyAlignment="1">
      <alignment horizontal="left" vertical="center" wrapText="1"/>
    </xf>
    <xf numFmtId="0" fontId="63" fillId="0" borderId="2" xfId="13" applyFont="1" applyFill="1" applyBorder="1" applyAlignment="1">
      <alignment horizontal="center" vertical="center" wrapText="1"/>
    </xf>
    <xf numFmtId="3" fontId="66" fillId="0" borderId="23" xfId="13" applyNumberFormat="1" applyFont="1" applyFill="1" applyBorder="1" applyAlignment="1">
      <alignment vertical="center"/>
    </xf>
    <xf numFmtId="0" fontId="11" fillId="0" borderId="34" xfId="13" applyFont="1" applyFill="1" applyBorder="1" applyAlignment="1">
      <alignment wrapText="1"/>
    </xf>
    <xf numFmtId="3" fontId="66" fillId="0" borderId="62" xfId="13" applyNumberFormat="1" applyFont="1" applyFill="1" applyBorder="1"/>
    <xf numFmtId="0" fontId="12" fillId="0" borderId="34" xfId="13" applyFont="1" applyBorder="1" applyAlignment="1">
      <alignment horizontal="left" wrapText="1"/>
    </xf>
    <xf numFmtId="0" fontId="12" fillId="0" borderId="9" xfId="13" applyFont="1" applyFill="1" applyBorder="1"/>
    <xf numFmtId="0" fontId="12" fillId="0" borderId="17" xfId="13" applyFont="1" applyFill="1" applyBorder="1"/>
    <xf numFmtId="0" fontId="12" fillId="0" borderId="0" xfId="13" applyFont="1" applyBorder="1" applyAlignment="1">
      <alignment horizontal="left" wrapText="1"/>
    </xf>
    <xf numFmtId="0" fontId="11" fillId="0" borderId="8" xfId="13" applyFont="1" applyFill="1" applyBorder="1" applyAlignment="1">
      <alignment vertical="center"/>
    </xf>
    <xf numFmtId="0" fontId="11" fillId="0" borderId="14" xfId="13" applyFont="1" applyFill="1" applyBorder="1" applyAlignment="1">
      <alignment vertical="center"/>
    </xf>
    <xf numFmtId="0" fontId="11" fillId="0" borderId="0" xfId="13" applyFont="1" applyFill="1" applyBorder="1" applyAlignment="1">
      <alignment vertical="center"/>
    </xf>
    <xf numFmtId="49" fontId="66" fillId="0" borderId="35" xfId="13" applyNumberFormat="1" applyFont="1" applyFill="1" applyBorder="1" applyAlignment="1">
      <alignment wrapText="1"/>
    </xf>
    <xf numFmtId="3" fontId="11" fillId="0" borderId="26" xfId="13" applyNumberFormat="1" applyFont="1" applyBorder="1" applyAlignment="1">
      <alignment horizontal="right" wrapText="1"/>
    </xf>
    <xf numFmtId="3" fontId="11" fillId="0" borderId="26" xfId="13" applyNumberFormat="1" applyFont="1" applyFill="1" applyBorder="1"/>
    <xf numFmtId="3" fontId="11" fillId="0" borderId="61" xfId="13" applyNumberFormat="1" applyFont="1" applyFill="1" applyBorder="1"/>
    <xf numFmtId="49" fontId="12" fillId="0" borderId="34" xfId="13" applyNumberFormat="1" applyFont="1" applyFill="1" applyBorder="1" applyAlignment="1">
      <alignment wrapText="1"/>
    </xf>
    <xf numFmtId="3" fontId="12" fillId="0" borderId="2" xfId="13" applyNumberFormat="1" applyFont="1" applyFill="1" applyBorder="1" applyAlignment="1">
      <alignment horizontal="right" wrapText="1"/>
    </xf>
    <xf numFmtId="3" fontId="11" fillId="0" borderId="28" xfId="13" applyNumberFormat="1" applyFont="1" applyFill="1" applyBorder="1"/>
    <xf numFmtId="49" fontId="67" fillId="0" borderId="26" xfId="13" applyNumberFormat="1" applyFont="1" applyFill="1" applyBorder="1" applyAlignment="1">
      <alignment horizontal="center" wrapText="1"/>
    </xf>
    <xf numFmtId="3" fontId="12" fillId="0" borderId="2" xfId="13" applyNumberFormat="1" applyFont="1" applyBorder="1" applyAlignment="1">
      <alignment horizontal="right" wrapText="1"/>
    </xf>
    <xf numFmtId="49" fontId="15" fillId="0" borderId="34" xfId="13" applyNumberFormat="1" applyFont="1" applyFill="1" applyBorder="1" applyAlignment="1">
      <alignment horizontal="right" wrapText="1"/>
    </xf>
    <xf numFmtId="49" fontId="15" fillId="0" borderId="27" xfId="13" applyNumberFormat="1" applyFont="1" applyFill="1" applyBorder="1" applyAlignment="1">
      <alignment horizontal="center" wrapText="1"/>
    </xf>
    <xf numFmtId="3" fontId="15" fillId="0" borderId="27" xfId="13" applyNumberFormat="1" applyFont="1" applyFill="1" applyBorder="1"/>
    <xf numFmtId="3" fontId="12" fillId="0" borderId="27" xfId="13" applyNumberFormat="1" applyFont="1" applyFill="1" applyBorder="1" applyAlignment="1">
      <alignment horizontal="right" vertical="center"/>
    </xf>
    <xf numFmtId="3" fontId="12" fillId="0" borderId="28" xfId="13" applyNumberFormat="1" applyFont="1" applyFill="1" applyBorder="1" applyAlignment="1">
      <alignment horizontal="right" vertical="center"/>
    </xf>
    <xf numFmtId="3" fontId="16" fillId="0" borderId="28" xfId="13" applyNumberFormat="1" applyFont="1" applyFill="1" applyBorder="1" applyAlignment="1">
      <alignment horizontal="right" vertical="center"/>
    </xf>
    <xf numFmtId="49" fontId="12" fillId="0" borderId="35" xfId="13" applyNumberFormat="1" applyFont="1" applyFill="1" applyBorder="1" applyAlignment="1">
      <alignment wrapText="1"/>
    </xf>
    <xf numFmtId="3" fontId="12" fillId="0" borderId="2" xfId="13" applyNumberFormat="1" applyFont="1" applyFill="1" applyBorder="1"/>
    <xf numFmtId="3" fontId="15" fillId="0" borderId="28" xfId="13" applyNumberFormat="1" applyFont="1" applyFill="1" applyBorder="1"/>
    <xf numFmtId="49" fontId="16" fillId="0" borderId="34" xfId="13" applyNumberFormat="1" applyFont="1" applyFill="1" applyBorder="1" applyAlignment="1">
      <alignment horizontal="left" wrapText="1"/>
    </xf>
    <xf numFmtId="3" fontId="66" fillId="0" borderId="4" xfId="13" applyNumberFormat="1" applyFont="1" applyBorder="1" applyAlignment="1">
      <alignment horizontal="right" wrapText="1"/>
    </xf>
    <xf numFmtId="49" fontId="15" fillId="0" borderId="34" xfId="13" applyNumberFormat="1" applyFont="1" applyFill="1" applyBorder="1" applyAlignment="1">
      <alignment horizontal="right" vertical="center" wrapText="1"/>
    </xf>
    <xf numFmtId="49" fontId="67" fillId="0" borderId="27" xfId="13" applyNumberFormat="1" applyFont="1" applyFill="1" applyBorder="1" applyAlignment="1">
      <alignment horizontal="center" vertical="center" wrapText="1"/>
    </xf>
    <xf numFmtId="3" fontId="15" fillId="0" borderId="27" xfId="13" applyNumberFormat="1" applyFont="1" applyBorder="1" applyAlignment="1">
      <alignment horizontal="right" vertical="center" wrapText="1"/>
    </xf>
    <xf numFmtId="3" fontId="15" fillId="0" borderId="27" xfId="13" applyNumberFormat="1" applyFont="1" applyFill="1" applyBorder="1" applyAlignment="1">
      <alignment vertical="center"/>
    </xf>
    <xf numFmtId="49" fontId="12" fillId="0" borderId="35" xfId="13" applyNumberFormat="1" applyFont="1" applyFill="1" applyBorder="1" applyAlignment="1">
      <alignment vertical="center" wrapText="1"/>
    </xf>
    <xf numFmtId="49" fontId="63" fillId="0" borderId="4" xfId="13" applyNumberFormat="1" applyFont="1" applyFill="1" applyBorder="1" applyAlignment="1">
      <alignment horizontal="center" vertical="center" wrapText="1"/>
    </xf>
    <xf numFmtId="3" fontId="66" fillId="0" borderId="4" xfId="13" applyNumberFormat="1" applyFont="1" applyFill="1" applyBorder="1" applyAlignment="1">
      <alignment vertical="center"/>
    </xf>
    <xf numFmtId="3" fontId="66" fillId="0" borderId="26" xfId="13" applyNumberFormat="1" applyFont="1" applyFill="1" applyBorder="1" applyAlignment="1">
      <alignment vertical="center"/>
    </xf>
    <xf numFmtId="3" fontId="12" fillId="0" borderId="4" xfId="13" applyNumberFormat="1" applyFont="1" applyBorder="1" applyAlignment="1">
      <alignment horizontal="right" vertical="center" wrapText="1"/>
    </xf>
    <xf numFmtId="3" fontId="12" fillId="0" borderId="4" xfId="13" applyNumberFormat="1" applyFont="1" applyFill="1" applyBorder="1" applyAlignment="1">
      <alignment vertical="center"/>
    </xf>
    <xf numFmtId="49" fontId="15" fillId="0" borderId="27" xfId="13" applyNumberFormat="1" applyFont="1" applyFill="1" applyBorder="1" applyAlignment="1">
      <alignment horizontal="center" vertical="center" wrapText="1"/>
    </xf>
    <xf numFmtId="3" fontId="69" fillId="0" borderId="28" xfId="13" applyNumberFormat="1" applyFont="1" applyFill="1" applyBorder="1" applyAlignment="1">
      <alignment vertical="center"/>
    </xf>
    <xf numFmtId="49" fontId="69" fillId="0" borderId="34" xfId="13" applyNumberFormat="1" applyFont="1" applyFill="1" applyBorder="1" applyAlignment="1">
      <alignment horizontal="right" wrapText="1"/>
    </xf>
    <xf numFmtId="3" fontId="69" fillId="0" borderId="27" xfId="13" applyNumberFormat="1" applyFont="1" applyBorder="1" applyAlignment="1">
      <alignment horizontal="right" vertical="center" wrapText="1"/>
    </xf>
    <xf numFmtId="3" fontId="69" fillId="0" borderId="27" xfId="13" applyNumberFormat="1" applyFont="1" applyFill="1" applyBorder="1" applyAlignment="1">
      <alignment vertical="center"/>
    </xf>
    <xf numFmtId="3" fontId="12" fillId="0" borderId="23" xfId="13" applyNumberFormat="1" applyFont="1" applyFill="1" applyBorder="1" applyAlignment="1">
      <alignment vertical="center"/>
    </xf>
    <xf numFmtId="3" fontId="12" fillId="0" borderId="28" xfId="13" applyNumberFormat="1" applyFont="1" applyFill="1" applyBorder="1" applyAlignment="1">
      <alignment vertical="center"/>
    </xf>
    <xf numFmtId="0" fontId="12" fillId="0" borderId="34" xfId="1" applyFont="1" applyBorder="1" applyAlignment="1">
      <alignment horizontal="left" wrapText="1"/>
    </xf>
    <xf numFmtId="0" fontId="12" fillId="0" borderId="34" xfId="1" applyFont="1" applyBorder="1" applyAlignment="1">
      <alignment horizontal="right" wrapText="1"/>
    </xf>
    <xf numFmtId="49" fontId="12" fillId="0" borderId="30" xfId="13" applyNumberFormat="1" applyFont="1" applyFill="1" applyBorder="1" applyAlignment="1">
      <alignment horizontal="right" vertical="center" wrapText="1"/>
    </xf>
    <xf numFmtId="49" fontId="69" fillId="0" borderId="35" xfId="13" applyNumberFormat="1" applyFont="1" applyFill="1" applyBorder="1" applyAlignment="1">
      <alignment vertical="center" wrapText="1"/>
    </xf>
    <xf numFmtId="0" fontId="66" fillId="0" borderId="34" xfId="13" applyFont="1" applyFill="1" applyBorder="1" applyAlignment="1">
      <alignment wrapText="1"/>
    </xf>
    <xf numFmtId="0" fontId="12" fillId="0" borderId="35" xfId="13" applyFont="1" applyFill="1" applyBorder="1" applyAlignment="1">
      <alignment wrapText="1"/>
    </xf>
    <xf numFmtId="3" fontId="12" fillId="0" borderId="26" xfId="13" applyNumberFormat="1" applyFont="1" applyFill="1" applyBorder="1" applyAlignment="1">
      <alignment horizontal="right" wrapText="1"/>
    </xf>
    <xf numFmtId="0" fontId="15" fillId="0" borderId="34" xfId="13" applyFont="1" applyFill="1" applyBorder="1" applyAlignment="1">
      <alignment horizontal="right" wrapText="1"/>
    </xf>
    <xf numFmtId="0" fontId="15" fillId="0" borderId="27" xfId="13" applyFont="1" applyFill="1" applyBorder="1" applyAlignment="1">
      <alignment horizontal="center" wrapText="1"/>
    </xf>
    <xf numFmtId="3" fontId="15" fillId="0" borderId="27" xfId="13" applyNumberFormat="1" applyFont="1" applyFill="1" applyBorder="1" applyAlignment="1">
      <alignment horizontal="right" wrapText="1"/>
    </xf>
    <xf numFmtId="0" fontId="12" fillId="0" borderId="27" xfId="13" applyFont="1" applyFill="1" applyBorder="1" applyAlignment="1">
      <alignment horizontal="center" wrapText="1"/>
    </xf>
    <xf numFmtId="3" fontId="12" fillId="0" borderId="27" xfId="13" applyNumberFormat="1" applyFont="1" applyFill="1" applyBorder="1" applyAlignment="1">
      <alignment horizontal="right" wrapText="1"/>
    </xf>
    <xf numFmtId="0" fontId="66" fillId="0" borderId="35" xfId="13" applyFont="1" applyFill="1" applyBorder="1" applyAlignment="1">
      <alignment vertical="center" wrapText="1"/>
    </xf>
    <xf numFmtId="0" fontId="63" fillId="0" borderId="26" xfId="13" applyFont="1" applyFill="1" applyBorder="1" applyAlignment="1">
      <alignment horizontal="center" vertical="center" wrapText="1"/>
    </xf>
    <xf numFmtId="3" fontId="66" fillId="0" borderId="62" xfId="13" applyNumberFormat="1" applyFont="1" applyFill="1" applyBorder="1" applyAlignment="1">
      <alignment vertical="center"/>
    </xf>
    <xf numFmtId="0" fontId="69" fillId="0" borderId="27" xfId="13" applyFont="1" applyFill="1" applyBorder="1" applyAlignment="1">
      <alignment horizontal="center" wrapText="1"/>
    </xf>
    <xf numFmtId="0" fontId="15" fillId="0" borderId="8" xfId="13" applyFont="1" applyFill="1" applyBorder="1"/>
    <xf numFmtId="0" fontId="15" fillId="0" borderId="14" xfId="13" applyFont="1" applyFill="1" applyBorder="1"/>
    <xf numFmtId="0" fontId="15" fillId="0" borderId="0" xfId="13" applyFont="1" applyFill="1" applyBorder="1"/>
    <xf numFmtId="3" fontId="12" fillId="0" borderId="61" xfId="13" applyNumberFormat="1" applyFont="1" applyFill="1" applyBorder="1" applyAlignment="1">
      <alignment vertical="center"/>
    </xf>
    <xf numFmtId="0" fontId="15" fillId="0" borderId="0" xfId="13" applyFont="1" applyFill="1"/>
    <xf numFmtId="0" fontId="12" fillId="0" borderId="34" xfId="13" applyFont="1" applyFill="1" applyBorder="1" applyAlignment="1">
      <alignment horizontal="left" vertical="center" wrapText="1"/>
    </xf>
    <xf numFmtId="3" fontId="12" fillId="0" borderId="26" xfId="13" applyNumberFormat="1" applyFont="1" applyFill="1" applyBorder="1" applyAlignment="1">
      <alignment horizontal="right" vertical="center" wrapText="1"/>
    </xf>
    <xf numFmtId="3" fontId="66" fillId="0" borderId="2" xfId="13" applyNumberFormat="1" applyFont="1" applyFill="1" applyBorder="1" applyAlignment="1">
      <alignment horizontal="right" vertical="center" wrapText="1"/>
    </xf>
    <xf numFmtId="0" fontId="66" fillId="0" borderId="35" xfId="13" applyFont="1" applyFill="1" applyBorder="1" applyAlignment="1">
      <alignment wrapText="1"/>
    </xf>
    <xf numFmtId="0" fontId="12" fillId="0" borderId="34" xfId="13" applyFont="1" applyFill="1" applyBorder="1" applyAlignment="1">
      <alignment vertical="center" wrapText="1"/>
    </xf>
    <xf numFmtId="3" fontId="12" fillId="0" borderId="2" xfId="13" applyNumberFormat="1" applyFont="1" applyFill="1" applyBorder="1" applyAlignment="1">
      <alignment horizontal="right" vertical="center" wrapText="1"/>
    </xf>
    <xf numFmtId="0" fontId="12" fillId="0" borderId="30" xfId="13" applyFont="1" applyFill="1" applyBorder="1" applyAlignment="1">
      <alignment vertical="center" wrapText="1"/>
    </xf>
    <xf numFmtId="3" fontId="12" fillId="0" borderId="4" xfId="13" applyNumberFormat="1" applyFont="1" applyFill="1" applyBorder="1" applyAlignment="1">
      <alignment horizontal="right" vertical="center" wrapText="1"/>
    </xf>
    <xf numFmtId="3" fontId="69" fillId="0" borderId="26" xfId="13" applyNumberFormat="1" applyFont="1" applyFill="1" applyBorder="1" applyAlignment="1">
      <alignment horizontal="right" vertical="center" wrapText="1"/>
    </xf>
    <xf numFmtId="3" fontId="69" fillId="0" borderId="26" xfId="13" applyNumberFormat="1" applyFont="1" applyFill="1" applyBorder="1" applyAlignment="1">
      <alignment vertical="center"/>
    </xf>
    <xf numFmtId="0" fontId="12" fillId="0" borderId="36" xfId="13" applyFont="1" applyBorder="1" applyAlignment="1">
      <alignment wrapText="1"/>
    </xf>
    <xf numFmtId="0" fontId="67" fillId="0" borderId="31" xfId="13" applyFont="1" applyFill="1" applyBorder="1" applyAlignment="1">
      <alignment horizontal="center" vertical="center" wrapText="1"/>
    </xf>
    <xf numFmtId="3" fontId="12" fillId="0" borderId="31" xfId="13" applyNumberFormat="1" applyFont="1" applyFill="1" applyBorder="1" applyAlignment="1">
      <alignment horizontal="right" vertical="center" wrapText="1"/>
    </xf>
    <xf numFmtId="0" fontId="63" fillId="0" borderId="0" xfId="13" applyFont="1" applyFill="1" applyAlignment="1">
      <alignment horizontal="center"/>
    </xf>
    <xf numFmtId="3" fontId="12" fillId="0" borderId="0" xfId="13" applyNumberFormat="1" applyFont="1" applyFill="1" applyAlignment="1">
      <alignment horizontal="right"/>
    </xf>
    <xf numFmtId="0" fontId="12" fillId="0" borderId="0" xfId="13" applyFont="1" applyFill="1" applyAlignment="1">
      <alignment wrapText="1"/>
    </xf>
    <xf numFmtId="0" fontId="63" fillId="0" borderId="0" xfId="13" applyFont="1" applyFill="1" applyAlignment="1">
      <alignment horizontal="center" wrapText="1"/>
    </xf>
    <xf numFmtId="3" fontId="12" fillId="0" borderId="0" xfId="13" applyNumberFormat="1" applyFont="1" applyFill="1" applyAlignment="1">
      <alignment horizontal="right" wrapText="1"/>
    </xf>
    <xf numFmtId="166" fontId="12" fillId="0" borderId="0" xfId="13" applyNumberFormat="1" applyFont="1" applyFill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/>
    <xf numFmtId="0" fontId="14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2" fillId="0" borderId="0" xfId="450" applyFont="1" applyAlignment="1">
      <alignment horizontal="left" wrapText="1"/>
    </xf>
    <xf numFmtId="3" fontId="68" fillId="0" borderId="27" xfId="13" applyNumberFormat="1" applyFont="1" applyFill="1" applyBorder="1" applyAlignment="1">
      <alignment horizontal="right" vertical="center" wrapText="1"/>
    </xf>
    <xf numFmtId="3" fontId="68" fillId="0" borderId="27" xfId="13" applyNumberFormat="1" applyFont="1" applyFill="1" applyBorder="1" applyAlignment="1">
      <alignment vertical="center"/>
    </xf>
    <xf numFmtId="3" fontId="68" fillId="0" borderId="28" xfId="13" applyNumberFormat="1" applyFont="1" applyFill="1" applyBorder="1" applyAlignment="1">
      <alignment vertical="center"/>
    </xf>
    <xf numFmtId="3" fontId="12" fillId="0" borderId="26" xfId="13" applyNumberFormat="1" applyFont="1" applyBorder="1" applyAlignment="1">
      <alignment horizontal="right" vertical="center" wrapText="1"/>
    </xf>
    <xf numFmtId="3" fontId="12" fillId="0" borderId="0" xfId="13" applyNumberFormat="1" applyFont="1" applyFill="1" applyBorder="1" applyAlignment="1">
      <alignment vertical="center"/>
    </xf>
    <xf numFmtId="3" fontId="16" fillId="0" borderId="27" xfId="13" applyNumberFormat="1" applyFont="1" applyBorder="1" applyAlignment="1">
      <alignment horizontal="right" vertical="center" wrapText="1"/>
    </xf>
    <xf numFmtId="3" fontId="16" fillId="0" borderId="27" xfId="13" applyNumberFormat="1" applyFont="1" applyFill="1" applyBorder="1" applyAlignment="1">
      <alignment vertical="center"/>
    </xf>
    <xf numFmtId="0" fontId="12" fillId="47" borderId="0" xfId="13" applyFont="1" applyFill="1" applyBorder="1" applyAlignment="1"/>
    <xf numFmtId="14" fontId="12" fillId="47" borderId="0" xfId="13" applyNumberFormat="1" applyFont="1" applyFill="1" applyBorder="1" applyAlignment="1">
      <alignment horizontal="center"/>
    </xf>
    <xf numFmtId="0" fontId="12" fillId="47" borderId="0" xfId="13" applyFont="1" applyFill="1" applyBorder="1"/>
    <xf numFmtId="3" fontId="11" fillId="47" borderId="0" xfId="13" applyNumberFormat="1" applyFont="1" applyFill="1" applyBorder="1" applyAlignment="1">
      <alignment horizontal="center"/>
    </xf>
    <xf numFmtId="3" fontId="12" fillId="47" borderId="0" xfId="13" applyNumberFormat="1" applyFont="1" applyFill="1" applyBorder="1" applyAlignment="1"/>
    <xf numFmtId="0" fontId="12" fillId="47" borderId="0" xfId="13" applyFont="1" applyFill="1" applyBorder="1" applyAlignment="1">
      <alignment vertical="center"/>
    </xf>
    <xf numFmtId="3" fontId="12" fillId="47" borderId="0" xfId="13" applyNumberFormat="1" applyFont="1" applyFill="1" applyBorder="1" applyAlignment="1">
      <alignment vertical="center"/>
    </xf>
    <xf numFmtId="3" fontId="12" fillId="47" borderId="0" xfId="13" applyNumberFormat="1" applyFont="1" applyFill="1" applyBorder="1" applyAlignment="1">
      <alignment horizontal="center" vertical="center"/>
    </xf>
    <xf numFmtId="3" fontId="67" fillId="47" borderId="0" xfId="13" applyNumberFormat="1" applyFont="1" applyFill="1" applyBorder="1" applyAlignment="1">
      <alignment horizontal="right" vertical="center"/>
    </xf>
    <xf numFmtId="14" fontId="12" fillId="47" borderId="0" xfId="13" applyNumberFormat="1" applyFont="1" applyFill="1" applyBorder="1" applyAlignment="1">
      <alignment horizontal="center" vertical="center"/>
    </xf>
    <xf numFmtId="0" fontId="11" fillId="47" borderId="3" xfId="373" applyFont="1" applyFill="1" applyBorder="1" applyAlignment="1">
      <alignment vertical="center"/>
    </xf>
    <xf numFmtId="1" fontId="69" fillId="47" borderId="3" xfId="373" applyNumberFormat="1" applyFont="1" applyFill="1" applyBorder="1" applyAlignment="1">
      <alignment horizontal="right"/>
    </xf>
    <xf numFmtId="1" fontId="11" fillId="47" borderId="3" xfId="373" applyNumberFormat="1" applyFont="1" applyFill="1" applyBorder="1" applyAlignment="1"/>
    <xf numFmtId="0" fontId="11" fillId="47" borderId="49" xfId="373" applyFont="1" applyFill="1" applyBorder="1" applyAlignment="1">
      <alignment vertical="center"/>
    </xf>
    <xf numFmtId="3" fontId="11" fillId="47" borderId="52" xfId="373" applyNumberFormat="1" applyFont="1" applyFill="1" applyBorder="1" applyAlignment="1">
      <alignment vertical="center"/>
    </xf>
    <xf numFmtId="3" fontId="12" fillId="47" borderId="50" xfId="373" applyNumberFormat="1" applyFont="1" applyFill="1" applyBorder="1" applyAlignment="1">
      <alignment vertical="center"/>
    </xf>
    <xf numFmtId="3" fontId="12" fillId="47" borderId="0" xfId="13" applyNumberFormat="1" applyFont="1" applyFill="1" applyBorder="1" applyAlignment="1">
      <alignment horizontal="center" vertical="center" wrapText="1"/>
    </xf>
    <xf numFmtId="14" fontId="12" fillId="47" borderId="0" xfId="13" applyNumberFormat="1" applyFont="1" applyFill="1" applyBorder="1" applyAlignment="1">
      <alignment horizontal="center" vertical="center" wrapText="1"/>
    </xf>
    <xf numFmtId="0" fontId="11" fillId="47" borderId="8" xfId="7" applyFont="1" applyFill="1" applyBorder="1" applyAlignment="1">
      <alignment horizontal="left" indent="1"/>
    </xf>
    <xf numFmtId="3" fontId="11" fillId="47" borderId="0" xfId="373" applyNumberFormat="1" applyFont="1" applyFill="1" applyBorder="1" applyAlignment="1">
      <alignment vertical="center"/>
    </xf>
    <xf numFmtId="3" fontId="12" fillId="47" borderId="14" xfId="373" applyNumberFormat="1" applyFont="1" applyFill="1" applyBorder="1" applyAlignment="1">
      <alignment vertical="center"/>
    </xf>
    <xf numFmtId="3" fontId="11" fillId="47" borderId="0" xfId="13" applyNumberFormat="1" applyFont="1" applyFill="1" applyBorder="1" applyAlignment="1">
      <alignment horizontal="right" vertical="center" wrapText="1"/>
    </xf>
    <xf numFmtId="14" fontId="11" fillId="47" borderId="0" xfId="13" applyNumberFormat="1" applyFont="1" applyFill="1" applyBorder="1" applyAlignment="1">
      <alignment horizontal="center" vertical="center" wrapText="1"/>
    </xf>
    <xf numFmtId="0" fontId="11" fillId="47" borderId="0" xfId="13" applyFont="1" applyFill="1" applyBorder="1"/>
    <xf numFmtId="0" fontId="12" fillId="47" borderId="8" xfId="7" applyFont="1" applyFill="1" applyBorder="1" applyAlignment="1">
      <alignment horizontal="left" indent="3"/>
    </xf>
    <xf numFmtId="3" fontId="12" fillId="47" borderId="0" xfId="373" applyNumberFormat="1" applyFont="1" applyFill="1" applyBorder="1" applyAlignment="1">
      <alignment vertical="center"/>
    </xf>
    <xf numFmtId="0" fontId="12" fillId="47" borderId="8" xfId="7" applyFont="1" applyFill="1" applyBorder="1" applyAlignment="1">
      <alignment horizontal="left" indent="4"/>
    </xf>
    <xf numFmtId="3" fontId="12" fillId="47" borderId="0" xfId="373" applyNumberFormat="1" applyFont="1" applyFill="1" applyBorder="1" applyAlignment="1">
      <alignment horizontal="right" vertical="center"/>
    </xf>
    <xf numFmtId="3" fontId="12" fillId="47" borderId="0" xfId="13" applyNumberFormat="1" applyFont="1" applyFill="1" applyBorder="1" applyAlignment="1">
      <alignment vertical="center" wrapText="1"/>
    </xf>
    <xf numFmtId="14" fontId="12" fillId="47" borderId="0" xfId="13" applyNumberFormat="1" applyFont="1" applyFill="1" applyBorder="1" applyAlignment="1">
      <alignment horizontal="right" vertical="center" wrapText="1"/>
    </xf>
    <xf numFmtId="3" fontId="12" fillId="47" borderId="14" xfId="373" applyNumberFormat="1" applyFont="1" applyFill="1" applyBorder="1" applyAlignment="1">
      <alignment horizontal="right" vertical="center"/>
    </xf>
    <xf numFmtId="0" fontId="11" fillId="47" borderId="8" xfId="373" applyFont="1" applyFill="1" applyBorder="1" applyAlignment="1">
      <alignment horizontal="left" vertical="center" indent="1"/>
    </xf>
    <xf numFmtId="3" fontId="11" fillId="47" borderId="14" xfId="373" applyNumberFormat="1" applyFont="1" applyFill="1" applyBorder="1" applyAlignment="1">
      <alignment vertical="center"/>
    </xf>
    <xf numFmtId="0" fontId="12" fillId="47" borderId="9" xfId="7" applyFont="1" applyFill="1" applyBorder="1" applyAlignment="1">
      <alignment horizontal="left" indent="4"/>
    </xf>
    <xf numFmtId="3" fontId="12" fillId="47" borderId="3" xfId="13" applyNumberFormat="1" applyFont="1" applyFill="1" applyBorder="1" applyAlignment="1">
      <alignment vertical="center" wrapText="1"/>
    </xf>
    <xf numFmtId="3" fontId="11" fillId="47" borderId="17" xfId="373" applyNumberFormat="1" applyFont="1" applyFill="1" applyBorder="1" applyAlignment="1">
      <alignment vertical="center"/>
    </xf>
    <xf numFmtId="0" fontId="11" fillId="47" borderId="8" xfId="373" applyFont="1" applyFill="1" applyBorder="1" applyAlignment="1">
      <alignment vertical="center"/>
    </xf>
    <xf numFmtId="3" fontId="11" fillId="47" borderId="3" xfId="373" applyNumberFormat="1" applyFont="1" applyFill="1" applyBorder="1" applyAlignment="1">
      <alignment horizontal="right" vertical="center"/>
    </xf>
    <xf numFmtId="3" fontId="11" fillId="47" borderId="14" xfId="373" applyNumberFormat="1" applyFont="1" applyFill="1" applyBorder="1" applyAlignment="1">
      <alignment horizontal="right" vertical="center"/>
    </xf>
    <xf numFmtId="3" fontId="11" fillId="47" borderId="0" xfId="373" applyNumberFormat="1" applyFont="1" applyFill="1" applyBorder="1" applyAlignment="1">
      <alignment horizontal="right" vertical="center"/>
    </xf>
    <xf numFmtId="3" fontId="12" fillId="47" borderId="0" xfId="13" applyNumberFormat="1" applyFont="1" applyFill="1" applyBorder="1"/>
    <xf numFmtId="4" fontId="12" fillId="47" borderId="14" xfId="373" applyNumberFormat="1" applyFont="1" applyFill="1" applyBorder="1" applyAlignment="1">
      <alignment horizontal="right" vertical="center"/>
    </xf>
    <xf numFmtId="0" fontId="12" fillId="47" borderId="9" xfId="7" applyFont="1" applyFill="1" applyBorder="1" applyAlignment="1">
      <alignment horizontal="left" indent="3"/>
    </xf>
    <xf numFmtId="4" fontId="12" fillId="47" borderId="17" xfId="373" applyNumberFormat="1" applyFont="1" applyFill="1" applyBorder="1" applyAlignment="1">
      <alignment horizontal="right" vertical="center"/>
    </xf>
    <xf numFmtId="3" fontId="11" fillId="47" borderId="3" xfId="373" applyNumberFormat="1" applyFont="1" applyFill="1" applyBorder="1" applyAlignment="1">
      <alignment vertical="center"/>
    </xf>
    <xf numFmtId="0" fontId="12" fillId="47" borderId="8" xfId="7" applyFont="1" applyFill="1" applyBorder="1" applyAlignment="1">
      <alignment horizontal="left" indent="1"/>
    </xf>
    <xf numFmtId="0" fontId="12" fillId="47" borderId="9" xfId="7" applyFont="1" applyFill="1" applyBorder="1" applyAlignment="1">
      <alignment horizontal="left" indent="1"/>
    </xf>
    <xf numFmtId="3" fontId="12" fillId="47" borderId="3" xfId="373" applyNumberFormat="1" applyFont="1" applyFill="1" applyBorder="1" applyAlignment="1">
      <alignment horizontal="right" vertical="center"/>
    </xf>
    <xf numFmtId="0" fontId="11" fillId="47" borderId="8" xfId="7" applyFont="1" applyFill="1" applyBorder="1"/>
    <xf numFmtId="0" fontId="12" fillId="47" borderId="8" xfId="7" applyFont="1" applyFill="1" applyBorder="1"/>
    <xf numFmtId="0" fontId="12" fillId="47" borderId="9" xfId="7" applyFont="1" applyFill="1" applyBorder="1"/>
    <xf numFmtId="0" fontId="11" fillId="47" borderId="9" xfId="7" applyFont="1" applyFill="1" applyBorder="1"/>
    <xf numFmtId="3" fontId="12" fillId="47" borderId="17" xfId="373" applyNumberFormat="1" applyFont="1" applyFill="1" applyBorder="1" applyAlignment="1">
      <alignment vertical="center"/>
    </xf>
    <xf numFmtId="0" fontId="14" fillId="47" borderId="0" xfId="13" applyFont="1" applyFill="1" applyBorder="1" applyAlignment="1">
      <alignment vertical="center"/>
    </xf>
    <xf numFmtId="3" fontId="14" fillId="0" borderId="28" xfId="13" applyNumberFormat="1" applyFont="1" applyFill="1" applyBorder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13" applyFont="1" applyAlignment="1">
      <alignment horizontal="left" wrapText="1"/>
    </xf>
    <xf numFmtId="0" fontId="12" fillId="0" borderId="0" xfId="13" applyFont="1" applyAlignment="1">
      <alignment wrapText="1"/>
    </xf>
    <xf numFmtId="0" fontId="12" fillId="0" borderId="0" xfId="13" applyFont="1" applyFill="1" applyAlignment="1">
      <alignment horizontal="center"/>
    </xf>
    <xf numFmtId="0" fontId="11" fillId="0" borderId="59" xfId="13" applyFont="1" applyFill="1" applyBorder="1" applyAlignment="1">
      <alignment vertical="center" wrapText="1"/>
    </xf>
    <xf numFmtId="0" fontId="12" fillId="0" borderId="29" xfId="13" applyFont="1" applyBorder="1" applyAlignment="1">
      <alignment vertical="center"/>
    </xf>
    <xf numFmtId="0" fontId="63" fillId="0" borderId="54" xfId="13" applyFont="1" applyFill="1" applyBorder="1" applyAlignment="1">
      <alignment horizontal="center" vertical="center" wrapText="1"/>
    </xf>
    <xf numFmtId="0" fontId="63" fillId="0" borderId="31" xfId="13" applyFont="1" applyFill="1" applyBorder="1" applyAlignment="1">
      <alignment horizontal="center" vertical="center" wrapText="1"/>
    </xf>
    <xf numFmtId="3" fontId="12" fillId="0" borderId="54" xfId="13" applyNumberFormat="1" applyFont="1" applyFill="1" applyBorder="1" applyAlignment="1">
      <alignment horizontal="right" vertical="center" wrapText="1"/>
    </xf>
    <xf numFmtId="3" fontId="12" fillId="0" borderId="31" xfId="13" applyNumberFormat="1" applyFont="1" applyFill="1" applyBorder="1" applyAlignment="1">
      <alignment horizontal="right" vertical="center" wrapText="1"/>
    </xf>
    <xf numFmtId="166" fontId="12" fillId="0" borderId="1" xfId="13" applyNumberFormat="1" applyFont="1" applyFill="1" applyBorder="1" applyAlignment="1">
      <alignment horizontal="center" vertical="center"/>
    </xf>
    <xf numFmtId="166" fontId="12" fillId="0" borderId="21" xfId="13" applyNumberFormat="1" applyFont="1" applyFill="1" applyBorder="1" applyAlignment="1">
      <alignment horizontal="center" vertical="center"/>
    </xf>
    <xf numFmtId="0" fontId="65" fillId="0" borderId="52" xfId="13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center"/>
    </xf>
    <xf numFmtId="0" fontId="59" fillId="0" borderId="63" xfId="0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12" fillId="47" borderId="0" xfId="13" applyFont="1" applyFill="1" applyBorder="1" applyAlignment="1">
      <alignment horizontal="center"/>
    </xf>
  </cellXfs>
  <cellStyles count="451">
    <cellStyle name="20% - Accent1 2" xfId="27"/>
    <cellStyle name="20% - Accent1 2 2" xfId="28"/>
    <cellStyle name="20% - Accent1 2 3" xfId="29"/>
    <cellStyle name="20% - Accent1 2 4" xfId="30"/>
    <cellStyle name="20% - Accent1 2 5" xfId="31"/>
    <cellStyle name="20% - Accent1 2 6" xfId="32"/>
    <cellStyle name="20% - Accent1 3" xfId="33"/>
    <cellStyle name="20% - Accent1 3 2" xfId="34"/>
    <cellStyle name="20% - Accent1 3 3" xfId="35"/>
    <cellStyle name="20% - Accent1 3 4" xfId="36"/>
    <cellStyle name="20% - Accent1 3 5" xfId="37"/>
    <cellStyle name="20% - Accent1 3 6" xfId="38"/>
    <cellStyle name="20% - Accent2 2" xfId="39"/>
    <cellStyle name="20% - Accent2 2 2" xfId="40"/>
    <cellStyle name="20% - Accent2 2 3" xfId="41"/>
    <cellStyle name="20% - Accent2 2 4" xfId="42"/>
    <cellStyle name="20% - Accent2 2 5" xfId="43"/>
    <cellStyle name="20% - Accent2 2 6" xfId="44"/>
    <cellStyle name="20% - Accent2 3" xfId="45"/>
    <cellStyle name="20% - Accent2 3 2" xfId="46"/>
    <cellStyle name="20% - Accent2 3 3" xfId="47"/>
    <cellStyle name="20% - Accent2 3 4" xfId="48"/>
    <cellStyle name="20% - Accent2 3 5" xfId="49"/>
    <cellStyle name="20% - Accent2 3 6" xfId="50"/>
    <cellStyle name="20% - Accent3 2" xfId="51"/>
    <cellStyle name="20% - Accent3 2 2" xfId="52"/>
    <cellStyle name="20% - Accent3 2 3" xfId="53"/>
    <cellStyle name="20% - Accent3 2 4" xfId="54"/>
    <cellStyle name="20% - Accent3 2 5" xfId="55"/>
    <cellStyle name="20% - Accent3 2 6" xfId="56"/>
    <cellStyle name="20% - Accent3 3" xfId="57"/>
    <cellStyle name="20% - Accent3 3 2" xfId="58"/>
    <cellStyle name="20% - Accent3 3 3" xfId="59"/>
    <cellStyle name="20% - Accent3 3 4" xfId="60"/>
    <cellStyle name="20% - Accent3 3 5" xfId="61"/>
    <cellStyle name="20% - Accent3 3 6" xfId="62"/>
    <cellStyle name="20% - Accent4 2" xfId="63"/>
    <cellStyle name="20% - Accent4 2 2" xfId="64"/>
    <cellStyle name="20% - Accent4 2 3" xfId="65"/>
    <cellStyle name="20% - Accent4 2 4" xfId="66"/>
    <cellStyle name="20% - Accent4 2 5" xfId="67"/>
    <cellStyle name="20% - Accent4 2 6" xfId="68"/>
    <cellStyle name="20% - Accent4 3" xfId="69"/>
    <cellStyle name="20% - Accent4 3 2" xfId="70"/>
    <cellStyle name="20% - Accent4 3 3" xfId="71"/>
    <cellStyle name="20% - Accent4 3 4" xfId="72"/>
    <cellStyle name="20% - Accent4 3 5" xfId="73"/>
    <cellStyle name="20% - Accent4 3 6" xfId="74"/>
    <cellStyle name="20% - Accent5 2" xfId="75"/>
    <cellStyle name="20% - Accent5 2 2" xfId="76"/>
    <cellStyle name="20% - Accent5 2 3" xfId="77"/>
    <cellStyle name="20% - Accent5 2 4" xfId="78"/>
    <cellStyle name="20% - Accent5 2 5" xfId="79"/>
    <cellStyle name="20% - Accent5 2 6" xfId="80"/>
    <cellStyle name="20% - Accent5 3" xfId="81"/>
    <cellStyle name="20% - Accent5 3 2" xfId="82"/>
    <cellStyle name="20% - Accent5 3 3" xfId="83"/>
    <cellStyle name="20% - Accent5 3 4" xfId="84"/>
    <cellStyle name="20% - Accent5 3 5" xfId="85"/>
    <cellStyle name="20% - Accent5 3 6" xfId="86"/>
    <cellStyle name="20% - Accent6 2" xfId="87"/>
    <cellStyle name="20% - Accent6 2 2" xfId="88"/>
    <cellStyle name="20% - Accent6 2 3" xfId="89"/>
    <cellStyle name="20% - Accent6 2 4" xfId="90"/>
    <cellStyle name="20% - Accent6 2 5" xfId="91"/>
    <cellStyle name="20% - Accent6 2 6" xfId="92"/>
    <cellStyle name="20% - Accent6 3" xfId="93"/>
    <cellStyle name="20% - Accent6 3 2" xfId="94"/>
    <cellStyle name="20% - Accent6 3 3" xfId="95"/>
    <cellStyle name="20% - Accent6 3 4" xfId="96"/>
    <cellStyle name="20% - Accent6 3 5" xfId="97"/>
    <cellStyle name="20% - Accent6 3 6" xfId="98"/>
    <cellStyle name="20% – rõhk1 2" xfId="374"/>
    <cellStyle name="20% – rõhk2 2" xfId="375"/>
    <cellStyle name="20% – rõhk3 2" xfId="376"/>
    <cellStyle name="20% – rõhk4 2" xfId="377"/>
    <cellStyle name="20% – rõhk5 2" xfId="378"/>
    <cellStyle name="20% – rõhk6 2" xfId="379"/>
    <cellStyle name="20% - Акцент1" xfId="99"/>
    <cellStyle name="20% - Акцент1 2" xfId="100"/>
    <cellStyle name="20% - Акцент1 3" xfId="101"/>
    <cellStyle name="20% - Акцент1 4" xfId="102"/>
    <cellStyle name="20% - Акцент1 5" xfId="103"/>
    <cellStyle name="20% - Акцент1 6" xfId="104"/>
    <cellStyle name="20% - Акцент2" xfId="105"/>
    <cellStyle name="20% - Акцент2 2" xfId="106"/>
    <cellStyle name="20% - Акцент2 3" xfId="107"/>
    <cellStyle name="20% - Акцент2 4" xfId="108"/>
    <cellStyle name="20% - Акцент2 5" xfId="109"/>
    <cellStyle name="20% - Акцент2 6" xfId="110"/>
    <cellStyle name="20% - Акцент3" xfId="111"/>
    <cellStyle name="20% - Акцент3 2" xfId="112"/>
    <cellStyle name="20% - Акцент3 3" xfId="113"/>
    <cellStyle name="20% - Акцент3 4" xfId="114"/>
    <cellStyle name="20% - Акцент3 5" xfId="115"/>
    <cellStyle name="20% - Акцент3 6" xfId="116"/>
    <cellStyle name="20% - Акцент4" xfId="117"/>
    <cellStyle name="20% - Акцент4 2" xfId="118"/>
    <cellStyle name="20% - Акцент4 3" xfId="119"/>
    <cellStyle name="20% - Акцент4 4" xfId="120"/>
    <cellStyle name="20% - Акцент4 5" xfId="121"/>
    <cellStyle name="20% - Акцент4 6" xfId="122"/>
    <cellStyle name="20% - Акцент5" xfId="123"/>
    <cellStyle name="20% - Акцент5 2" xfId="124"/>
    <cellStyle name="20% - Акцент5 3" xfId="125"/>
    <cellStyle name="20% - Акцент5 4" xfId="126"/>
    <cellStyle name="20% - Акцент5 5" xfId="127"/>
    <cellStyle name="20% - Акцент5 6" xfId="128"/>
    <cellStyle name="20% - Акцент6" xfId="129"/>
    <cellStyle name="20% - Акцент6 2" xfId="130"/>
    <cellStyle name="20% - Акцент6 3" xfId="131"/>
    <cellStyle name="20% - Акцент6 4" xfId="132"/>
    <cellStyle name="20% - Акцент6 5" xfId="133"/>
    <cellStyle name="20% - Акцент6 6" xfId="134"/>
    <cellStyle name="40% - Accent1 2" xfId="135"/>
    <cellStyle name="40% - Accent1 2 2" xfId="136"/>
    <cellStyle name="40% - Accent1 2 3" xfId="137"/>
    <cellStyle name="40% - Accent1 2 4" xfId="138"/>
    <cellStyle name="40% - Accent1 2 5" xfId="139"/>
    <cellStyle name="40% - Accent1 2 6" xfId="140"/>
    <cellStyle name="40% - Accent1 3" xfId="141"/>
    <cellStyle name="40% - Accent1 3 2" xfId="142"/>
    <cellStyle name="40% - Accent1 3 3" xfId="143"/>
    <cellStyle name="40% - Accent1 3 4" xfId="144"/>
    <cellStyle name="40% - Accent1 3 5" xfId="145"/>
    <cellStyle name="40% - Accent1 3 6" xfId="146"/>
    <cellStyle name="40% - Accent2 2" xfId="147"/>
    <cellStyle name="40% - Accent2 2 2" xfId="148"/>
    <cellStyle name="40% - Accent2 2 3" xfId="149"/>
    <cellStyle name="40% - Accent2 2 4" xfId="150"/>
    <cellStyle name="40% - Accent2 2 5" xfId="151"/>
    <cellStyle name="40% - Accent2 2 6" xfId="152"/>
    <cellStyle name="40% - Accent2 3" xfId="153"/>
    <cellStyle name="40% - Accent2 3 2" xfId="154"/>
    <cellStyle name="40% - Accent2 3 3" xfId="155"/>
    <cellStyle name="40% - Accent2 3 4" xfId="156"/>
    <cellStyle name="40% - Accent2 3 5" xfId="157"/>
    <cellStyle name="40% - Accent2 3 6" xfId="158"/>
    <cellStyle name="40% - Accent3 2" xfId="159"/>
    <cellStyle name="40% - Accent3 2 2" xfId="160"/>
    <cellStyle name="40% - Accent3 2 3" xfId="161"/>
    <cellStyle name="40% - Accent3 2 4" xfId="162"/>
    <cellStyle name="40% - Accent3 2 5" xfId="163"/>
    <cellStyle name="40% - Accent3 2 6" xfId="164"/>
    <cellStyle name="40% - Accent3 3" xfId="165"/>
    <cellStyle name="40% - Accent3 3 2" xfId="166"/>
    <cellStyle name="40% - Accent3 3 3" xfId="167"/>
    <cellStyle name="40% - Accent3 3 4" xfId="168"/>
    <cellStyle name="40% - Accent3 3 5" xfId="169"/>
    <cellStyle name="40% - Accent3 3 6" xfId="170"/>
    <cellStyle name="40% - Accent4 2" xfId="171"/>
    <cellStyle name="40% - Accent4 2 2" xfId="172"/>
    <cellStyle name="40% - Accent4 2 3" xfId="173"/>
    <cellStyle name="40% - Accent4 2 4" xfId="174"/>
    <cellStyle name="40% - Accent4 2 5" xfId="175"/>
    <cellStyle name="40% - Accent4 2 6" xfId="176"/>
    <cellStyle name="40% - Accent4 3" xfId="177"/>
    <cellStyle name="40% - Accent4 3 2" xfId="178"/>
    <cellStyle name="40% - Accent4 3 3" xfId="179"/>
    <cellStyle name="40% - Accent4 3 4" xfId="180"/>
    <cellStyle name="40% - Accent4 3 5" xfId="181"/>
    <cellStyle name="40% - Accent4 3 6" xfId="182"/>
    <cellStyle name="40% - Accent5 2" xfId="183"/>
    <cellStyle name="40% - Accent5 2 2" xfId="184"/>
    <cellStyle name="40% - Accent5 2 3" xfId="185"/>
    <cellStyle name="40% - Accent5 2 4" xfId="186"/>
    <cellStyle name="40% - Accent5 2 5" xfId="187"/>
    <cellStyle name="40% - Accent5 2 6" xfId="188"/>
    <cellStyle name="40% - Accent5 3" xfId="189"/>
    <cellStyle name="40% - Accent5 3 2" xfId="190"/>
    <cellStyle name="40% - Accent5 3 3" xfId="191"/>
    <cellStyle name="40% - Accent5 3 4" xfId="192"/>
    <cellStyle name="40% - Accent5 3 5" xfId="193"/>
    <cellStyle name="40% - Accent5 3 6" xfId="194"/>
    <cellStyle name="40% - Accent6 2" xfId="195"/>
    <cellStyle name="40% - Accent6 2 2" xfId="196"/>
    <cellStyle name="40% - Accent6 2 3" xfId="197"/>
    <cellStyle name="40% - Accent6 2 4" xfId="198"/>
    <cellStyle name="40% - Accent6 2 5" xfId="199"/>
    <cellStyle name="40% - Accent6 2 6" xfId="200"/>
    <cellStyle name="40% - Accent6 3" xfId="201"/>
    <cellStyle name="40% - Accent6 3 2" xfId="202"/>
    <cellStyle name="40% - Accent6 3 3" xfId="203"/>
    <cellStyle name="40% - Accent6 3 4" xfId="204"/>
    <cellStyle name="40% - Accent6 3 5" xfId="205"/>
    <cellStyle name="40% - Accent6 3 6" xfId="206"/>
    <cellStyle name="40% – rõhk1 2" xfId="380"/>
    <cellStyle name="40% – rõhk2 2" xfId="381"/>
    <cellStyle name="40% – rõhk3 2" xfId="382"/>
    <cellStyle name="40% – rõhk4 2" xfId="383"/>
    <cellStyle name="40% – rõhk5 2" xfId="384"/>
    <cellStyle name="40% – rõhk6 2" xfId="385"/>
    <cellStyle name="40% - Акцент1" xfId="207"/>
    <cellStyle name="40% - Акцент1 2" xfId="208"/>
    <cellStyle name="40% - Акцент1 3" xfId="209"/>
    <cellStyle name="40% - Акцент1 4" xfId="210"/>
    <cellStyle name="40% - Акцент1 5" xfId="211"/>
    <cellStyle name="40% - Акцент1 6" xfId="212"/>
    <cellStyle name="40% - Акцент2" xfId="213"/>
    <cellStyle name="40% - Акцент2 2" xfId="214"/>
    <cellStyle name="40% - Акцент2 3" xfId="215"/>
    <cellStyle name="40% - Акцент2 4" xfId="216"/>
    <cellStyle name="40% - Акцент2 5" xfId="217"/>
    <cellStyle name="40% - Акцент2 6" xfId="218"/>
    <cellStyle name="40% - Акцент3" xfId="219"/>
    <cellStyle name="40% - Акцент3 2" xfId="220"/>
    <cellStyle name="40% - Акцент3 3" xfId="221"/>
    <cellStyle name="40% - Акцент3 4" xfId="222"/>
    <cellStyle name="40% - Акцент3 5" xfId="223"/>
    <cellStyle name="40% - Акцент3 6" xfId="224"/>
    <cellStyle name="40% - Акцент4" xfId="225"/>
    <cellStyle name="40% - Акцент4 2" xfId="226"/>
    <cellStyle name="40% - Акцент4 3" xfId="227"/>
    <cellStyle name="40% - Акцент4 4" xfId="228"/>
    <cellStyle name="40% - Акцент4 5" xfId="229"/>
    <cellStyle name="40% - Акцент4 6" xfId="230"/>
    <cellStyle name="40% - Акцент5" xfId="231"/>
    <cellStyle name="40% - Акцент5 2" xfId="232"/>
    <cellStyle name="40% - Акцент5 3" xfId="233"/>
    <cellStyle name="40% - Акцент5 4" xfId="234"/>
    <cellStyle name="40% - Акцент5 5" xfId="235"/>
    <cellStyle name="40% - Акцент5 6" xfId="236"/>
    <cellStyle name="40% - Акцент6" xfId="237"/>
    <cellStyle name="40% - Акцент6 2" xfId="238"/>
    <cellStyle name="40% - Акцент6 3" xfId="239"/>
    <cellStyle name="40% - Акцент6 4" xfId="240"/>
    <cellStyle name="40% - Акцент6 5" xfId="241"/>
    <cellStyle name="40% - Акцент6 6" xfId="242"/>
    <cellStyle name="60% - Accent1 2" xfId="243"/>
    <cellStyle name="60% - Accent1 3" xfId="244"/>
    <cellStyle name="60% - Accent2 2" xfId="245"/>
    <cellStyle name="60% - Accent2 3" xfId="246"/>
    <cellStyle name="60% - Accent3 2" xfId="247"/>
    <cellStyle name="60% - Accent3 3" xfId="248"/>
    <cellStyle name="60% - Accent4 2" xfId="249"/>
    <cellStyle name="60% - Accent4 3" xfId="250"/>
    <cellStyle name="60% - Accent5 2" xfId="251"/>
    <cellStyle name="60% - Accent5 3" xfId="252"/>
    <cellStyle name="60% - Accent6 2" xfId="253"/>
    <cellStyle name="60% - Accent6 3" xfId="254"/>
    <cellStyle name="60% – rõhk1 2" xfId="386"/>
    <cellStyle name="60% – rõhk2 2" xfId="387"/>
    <cellStyle name="60% – rõhk3 2" xfId="388"/>
    <cellStyle name="60% – rõhk4 2" xfId="389"/>
    <cellStyle name="60% – rõhk5 2" xfId="390"/>
    <cellStyle name="60% – rõhk6 2" xfId="391"/>
    <cellStyle name="60% - Акцент1" xfId="255"/>
    <cellStyle name="60% - Акцент2" xfId="256"/>
    <cellStyle name="60% - Акцент3" xfId="257"/>
    <cellStyle name="60% - Акцент4" xfId="258"/>
    <cellStyle name="60% - Акцент5" xfId="259"/>
    <cellStyle name="60% - Акцент6" xfId="260"/>
    <cellStyle name="Accent1 2" xfId="261"/>
    <cellStyle name="Accent1 3" xfId="262"/>
    <cellStyle name="Accent2 2" xfId="263"/>
    <cellStyle name="Accent2 3" xfId="264"/>
    <cellStyle name="Accent3 2" xfId="265"/>
    <cellStyle name="Accent3 3" xfId="266"/>
    <cellStyle name="Accent4 2" xfId="267"/>
    <cellStyle name="Accent4 3" xfId="268"/>
    <cellStyle name="Accent5 2" xfId="269"/>
    <cellStyle name="Accent5 3" xfId="270"/>
    <cellStyle name="Accent6 2" xfId="271"/>
    <cellStyle name="Accent6 3" xfId="272"/>
    <cellStyle name="Arvutus 2" xfId="392"/>
    <cellStyle name="Bad 2" xfId="273"/>
    <cellStyle name="Bad 3" xfId="274"/>
    <cellStyle name="Calculation 2" xfId="275"/>
    <cellStyle name="Calculation 3" xfId="276"/>
    <cellStyle name="Check Cell 2" xfId="277"/>
    <cellStyle name="Check Cell 3" xfId="278"/>
    <cellStyle name="Comma 2" xfId="8"/>
    <cellStyle name="Comma 2 2" xfId="279"/>
    <cellStyle name="Comma 2 2 2" xfId="280"/>
    <cellStyle name="Comma 2 3" xfId="281"/>
    <cellStyle name="Comma 2 4" xfId="282"/>
    <cellStyle name="Comma 2 5" xfId="283"/>
    <cellStyle name="Comma 2 6" xfId="284"/>
    <cellStyle name="Comma 3" xfId="3"/>
    <cellStyle name="Comma 3 2" xfId="285"/>
    <cellStyle name="Comma 4" xfId="393"/>
    <cellStyle name="Currency 2" xfId="394"/>
    <cellStyle name="Explanatory Text 2" xfId="286"/>
    <cellStyle name="Explanatory Text 3" xfId="287"/>
    <cellStyle name="Good 2" xfId="288"/>
    <cellStyle name="Good 3" xfId="289"/>
    <cellStyle name="Halb 2" xfId="395"/>
    <cellStyle name="Hea 2" xfId="396"/>
    <cellStyle name="Hea 3" xfId="397"/>
    <cellStyle name="Heading 1 2" xfId="290"/>
    <cellStyle name="Heading 1 3" xfId="291"/>
    <cellStyle name="Heading 2 2" xfId="292"/>
    <cellStyle name="Heading 2 3" xfId="293"/>
    <cellStyle name="Heading 3 2" xfId="294"/>
    <cellStyle name="Heading 3 3" xfId="295"/>
    <cellStyle name="Heading 4 2" xfId="296"/>
    <cellStyle name="Heading 4 3" xfId="297"/>
    <cellStyle name="Hoiatuse tekst 2" xfId="398"/>
    <cellStyle name="Hoiatustekst" xfId="298"/>
    <cellStyle name="Hyperlink 2" xfId="399"/>
    <cellStyle name="Hyperlink 2 2" xfId="400"/>
    <cellStyle name="Hyperlink_Lisad 22.02.11 II" xfId="401"/>
    <cellStyle name="Input 2" xfId="299"/>
    <cellStyle name="Input 3" xfId="300"/>
    <cellStyle name="Kokku 2" xfId="402"/>
    <cellStyle name="Kontrolli lahtrit 2" xfId="403"/>
    <cellStyle name="Lingitud lahter 2" xfId="404"/>
    <cellStyle name="Linked Cell 2" xfId="301"/>
    <cellStyle name="Linked Cell 3" xfId="302"/>
    <cellStyle name="Märkus 2" xfId="405"/>
    <cellStyle name="Neutraalne 2" xfId="406"/>
    <cellStyle name="Neutral 2" xfId="303"/>
    <cellStyle name="Neutral 3" xfId="304"/>
    <cellStyle name="Normaallaad" xfId="0" builtinId="0"/>
    <cellStyle name="Normaallaad 10" xfId="449"/>
    <cellStyle name="Normaallaad 2" xfId="13"/>
    <cellStyle name="Normaallaad 3" xfId="369"/>
    <cellStyle name="Normaallaad 4" xfId="370"/>
    <cellStyle name="Normaallaad 5" xfId="371"/>
    <cellStyle name="Normaallaad 6" xfId="372"/>
    <cellStyle name="Normaallaad 7" xfId="373"/>
    <cellStyle name="Normaallaad 8" xfId="450"/>
    <cellStyle name="Normaallaad_Leht1" xfId="1"/>
    <cellStyle name="Normal 10" xfId="407"/>
    <cellStyle name="Normal 11" xfId="408"/>
    <cellStyle name="Normal 12" xfId="409"/>
    <cellStyle name="Normal 13" xfId="410"/>
    <cellStyle name="Normal 13 2" xfId="411"/>
    <cellStyle name="Normal 2" xfId="7"/>
    <cellStyle name="Normal 2 10" xfId="305"/>
    <cellStyle name="Normal 2 11" xfId="306"/>
    <cellStyle name="Normal 2 2" xfId="12"/>
    <cellStyle name="Normal 2 2 2" xfId="16"/>
    <cellStyle name="Normal 2 2 2 2" xfId="23"/>
    <cellStyle name="Normal 2 2 3" xfId="20"/>
    <cellStyle name="Normal 2 2 4" xfId="307"/>
    <cellStyle name="Normal 2 3" xfId="10"/>
    <cellStyle name="Normal 2 3 2" xfId="18"/>
    <cellStyle name="Normal 2 3 3" xfId="308"/>
    <cellStyle name="Normal 2 4" xfId="14"/>
    <cellStyle name="Normal 2 4 2" xfId="21"/>
    <cellStyle name="Normal 2 4 3" xfId="309"/>
    <cellStyle name="Normal 2 5" xfId="310"/>
    <cellStyle name="Normal 2 6" xfId="311"/>
    <cellStyle name="Normal 2 7" xfId="312"/>
    <cellStyle name="Normal 2 8" xfId="313"/>
    <cellStyle name="Normal 2 9" xfId="314"/>
    <cellStyle name="Normal 21" xfId="5"/>
    <cellStyle name="Normal 3" xfId="6"/>
    <cellStyle name="Normal 3 10" xfId="412"/>
    <cellStyle name="Normal 3 10 2" xfId="413"/>
    <cellStyle name="Normal 3 11" xfId="414"/>
    <cellStyle name="Normal 3 11 2" xfId="415"/>
    <cellStyle name="Normal 3 12" xfId="416"/>
    <cellStyle name="Normal 3 13" xfId="417"/>
    <cellStyle name="Normal 3 2" xfId="11"/>
    <cellStyle name="Normal 3 2 2" xfId="19"/>
    <cellStyle name="Normal 3 2 3" xfId="315"/>
    <cellStyle name="Normal 3 3" xfId="15"/>
    <cellStyle name="Normal 3 3 2" xfId="22"/>
    <cellStyle name="Normal 3 3 3" xfId="316"/>
    <cellStyle name="Normal 3 4" xfId="17"/>
    <cellStyle name="Normal 3 4 2" xfId="317"/>
    <cellStyle name="Normal 3 5" xfId="418"/>
    <cellStyle name="Normal 3 5 2" xfId="419"/>
    <cellStyle name="Normal 3 6" xfId="420"/>
    <cellStyle name="Normal 3 7" xfId="421"/>
    <cellStyle name="Normal 3 8" xfId="422"/>
    <cellStyle name="Normal 3 8 2" xfId="423"/>
    <cellStyle name="Normal 3 9" xfId="424"/>
    <cellStyle name="Normal 3 9 2" xfId="425"/>
    <cellStyle name="Normal 4" xfId="24"/>
    <cellStyle name="Normal 4 2" xfId="318"/>
    <cellStyle name="Normal 4 3" xfId="319"/>
    <cellStyle name="Normal 4 4" xfId="320"/>
    <cellStyle name="Normal 5" xfId="25"/>
    <cellStyle name="Normal 5 2" xfId="426"/>
    <cellStyle name="Normal 5 2 2" xfId="427"/>
    <cellStyle name="Normal 5 3" xfId="428"/>
    <cellStyle name="Normal 6" xfId="26"/>
    <cellStyle name="Normal 6 2" xfId="321"/>
    <cellStyle name="Normal 6 3" xfId="322"/>
    <cellStyle name="Normal 6 4" xfId="323"/>
    <cellStyle name="Normal 7" xfId="2"/>
    <cellStyle name="Normal 7 2" xfId="429"/>
    <cellStyle name="Normal 8" xfId="324"/>
    <cellStyle name="Normal 9" xfId="430"/>
    <cellStyle name="Normal_2002 määrus lisa 5" xfId="431"/>
    <cellStyle name="Note 2" xfId="325"/>
    <cellStyle name="Note 3" xfId="326"/>
    <cellStyle name="Note 4" xfId="432"/>
    <cellStyle name="Output 2" xfId="327"/>
    <cellStyle name="Output 3" xfId="328"/>
    <cellStyle name="Pealkiri 1 2" xfId="433"/>
    <cellStyle name="Pealkiri 2 2" xfId="434"/>
    <cellStyle name="Pealkiri 3 2" xfId="435"/>
    <cellStyle name="Pealkiri 4 2" xfId="436"/>
    <cellStyle name="Pealkiri 5" xfId="437"/>
    <cellStyle name="Percent 2" xfId="9"/>
    <cellStyle name="Percent 2 2" xfId="329"/>
    <cellStyle name="Percent 2 3" xfId="330"/>
    <cellStyle name="Percent 2 4" xfId="331"/>
    <cellStyle name="Percent 2 5" xfId="332"/>
    <cellStyle name="Percent 2 6" xfId="333"/>
    <cellStyle name="Percent 3" xfId="4"/>
    <cellStyle name="Percent 3 2" xfId="334"/>
    <cellStyle name="Percent 3 3" xfId="335"/>
    <cellStyle name="Percent 3 4" xfId="336"/>
    <cellStyle name="Percent 4 2" xfId="337"/>
    <cellStyle name="Percent 4 3" xfId="338"/>
    <cellStyle name="Percent 4 4" xfId="339"/>
    <cellStyle name="Rõhk1 2" xfId="438"/>
    <cellStyle name="Rõhk2 2" xfId="439"/>
    <cellStyle name="Rõhk3 2" xfId="440"/>
    <cellStyle name="Rõhk4 2" xfId="441"/>
    <cellStyle name="Rõhk5 2" xfId="442"/>
    <cellStyle name="Rõhk5 3" xfId="443"/>
    <cellStyle name="Rõhk6 2" xfId="444"/>
    <cellStyle name="Rõhk6 3" xfId="445"/>
    <cellStyle name="Selgitav tekst 2" xfId="446"/>
    <cellStyle name="Sisestus 2" xfId="447"/>
    <cellStyle name="Title 2" xfId="340"/>
    <cellStyle name="Title 3" xfId="341"/>
    <cellStyle name="Total 2" xfId="342"/>
    <cellStyle name="Total 3" xfId="343"/>
    <cellStyle name="Warning Text 2" xfId="344"/>
    <cellStyle name="Warning Text 3" xfId="345"/>
    <cellStyle name="Väljund 2" xfId="448"/>
    <cellStyle name="Акцент1" xfId="346"/>
    <cellStyle name="Акцент2" xfId="347"/>
    <cellStyle name="Акцент3" xfId="348"/>
    <cellStyle name="Акцент4" xfId="349"/>
    <cellStyle name="Акцент5" xfId="350"/>
    <cellStyle name="Акцент6" xfId="351"/>
    <cellStyle name="Ввод " xfId="352"/>
    <cellStyle name="Вывод" xfId="353"/>
    <cellStyle name="Вычисление" xfId="354"/>
    <cellStyle name="Заголовок 1" xfId="355"/>
    <cellStyle name="Заголовок 2" xfId="356"/>
    <cellStyle name="Заголовок 3" xfId="357"/>
    <cellStyle name="Заголовок 4" xfId="358"/>
    <cellStyle name="Итог" xfId="359"/>
    <cellStyle name="Контрольная ячейка" xfId="360"/>
    <cellStyle name="Название" xfId="361"/>
    <cellStyle name="Нейтральный" xfId="362"/>
    <cellStyle name="Плохой" xfId="363"/>
    <cellStyle name="Пояснение" xfId="364"/>
    <cellStyle name="Примечание" xfId="365"/>
    <cellStyle name="Связанная ячейка" xfId="366"/>
    <cellStyle name="Текст предупреждения" xfId="367"/>
    <cellStyle name="Хороший" xfId="368"/>
  </cellStyles>
  <dxfs count="0"/>
  <tableStyles count="0" defaultTableStyle="TableStyleMedium9" defaultPivotStyle="PivotStyleLight16"/>
  <colors>
    <mruColors>
      <color rgb="FF0000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view="pageLayout" topLeftCell="A16" zoomScaleNormal="100" workbookViewId="0">
      <selection activeCell="L31" sqref="L31"/>
    </sheetView>
  </sheetViews>
  <sheetFormatPr defaultRowHeight="15" x14ac:dyDescent="0.25"/>
  <cols>
    <col min="1" max="1" width="0.85546875" style="1" customWidth="1"/>
    <col min="2" max="2" width="48" style="1" customWidth="1"/>
    <col min="3" max="3" width="14.7109375" style="1" customWidth="1"/>
    <col min="4" max="4" width="0.7109375" style="1" customWidth="1"/>
    <col min="5" max="5" width="16" style="1" customWidth="1"/>
    <col min="6" max="16384" width="9.140625" style="1"/>
  </cols>
  <sheetData>
    <row r="1" spans="1:5" ht="18.75" customHeight="1" x14ac:dyDescent="0.25">
      <c r="B1" s="461" t="s">
        <v>313</v>
      </c>
      <c r="C1" s="462"/>
      <c r="D1" s="7"/>
    </row>
    <row r="2" spans="1:5" x14ac:dyDescent="0.25">
      <c r="B2" s="8"/>
      <c r="C2" s="28" t="s">
        <v>23</v>
      </c>
      <c r="D2" s="11"/>
    </row>
    <row r="3" spans="1:5" s="6" customFormat="1" ht="23.25" customHeight="1" x14ac:dyDescent="0.2">
      <c r="A3" s="13"/>
      <c r="B3" s="14" t="s">
        <v>16</v>
      </c>
      <c r="C3" s="108">
        <f>SUM(C4:C7)</f>
        <v>156705941</v>
      </c>
      <c r="D3" s="16"/>
    </row>
    <row r="4" spans="1:5" ht="15.75" customHeight="1" x14ac:dyDescent="0.25">
      <c r="A4" s="9"/>
      <c r="B4" s="8" t="s">
        <v>0</v>
      </c>
      <c r="C4" s="44">
        <f>SUMIFS('lisa 2 '!C$3:C$41,'lisa 2 '!B$3:B$41,'lisa 1'!B4)</f>
        <v>87496000</v>
      </c>
      <c r="D4" s="12"/>
    </row>
    <row r="5" spans="1:5" ht="15.75" customHeight="1" x14ac:dyDescent="0.25">
      <c r="A5" s="9"/>
      <c r="B5" s="8" t="s">
        <v>1</v>
      </c>
      <c r="C5" s="44">
        <f>SUMIFS('lisa 2 '!C$3:C$41,'lisa 2 '!B$3:B$41,'lisa 1'!B5)</f>
        <v>16644962</v>
      </c>
      <c r="D5" s="12"/>
    </row>
    <row r="6" spans="1:5" ht="15.75" customHeight="1" x14ac:dyDescent="0.25">
      <c r="A6" s="9"/>
      <c r="B6" s="8" t="s">
        <v>184</v>
      </c>
      <c r="C6" s="44">
        <f>SUMIFS('lisa 2 '!C$3:C$41,'lisa 2 '!B$3:B$41,'lisa 1'!B6)</f>
        <v>51864979</v>
      </c>
      <c r="D6" s="12"/>
    </row>
    <row r="7" spans="1:5" s="17" customFormat="1" ht="16.5" customHeight="1" x14ac:dyDescent="0.25">
      <c r="A7" s="18"/>
      <c r="B7" s="25" t="s">
        <v>17</v>
      </c>
      <c r="C7" s="44">
        <f>SUMIFS('lisa 2 '!C$3:C$41,'lisa 2 '!B$3:B$41,'lisa 1'!B7)</f>
        <v>700000</v>
      </c>
      <c r="D7" s="24"/>
    </row>
    <row r="8" spans="1:5" s="6" customFormat="1" ht="23.25" customHeight="1" x14ac:dyDescent="0.2">
      <c r="A8" s="13"/>
      <c r="B8" s="14" t="s">
        <v>18</v>
      </c>
      <c r="C8" s="108">
        <f>SUM(C9:C17)</f>
        <v>146565867</v>
      </c>
      <c r="D8" s="16"/>
    </row>
    <row r="9" spans="1:5" ht="15.75" customHeight="1" x14ac:dyDescent="0.25">
      <c r="A9" s="9"/>
      <c r="B9" s="8" t="s">
        <v>2</v>
      </c>
      <c r="C9" s="44">
        <f>SUMIFS(lisa3!C$4:C$80,lisa3!B$4:B$80,'lisa 1'!B9)</f>
        <v>12267002</v>
      </c>
      <c r="D9" s="12"/>
    </row>
    <row r="10" spans="1:5" ht="15.75" customHeight="1" x14ac:dyDescent="0.25">
      <c r="A10" s="9"/>
      <c r="B10" s="8" t="s">
        <v>42</v>
      </c>
      <c r="C10" s="44">
        <f>SUMIFS(lisa3!C$4:C$80,lisa3!B$4:B$80,'lisa 1'!B10)</f>
        <v>602099</v>
      </c>
      <c r="D10" s="12"/>
    </row>
    <row r="11" spans="1:5" ht="15.75" customHeight="1" x14ac:dyDescent="0.25">
      <c r="A11" s="9"/>
      <c r="B11" s="8" t="s">
        <v>3</v>
      </c>
      <c r="C11" s="44">
        <f>SUMIFS(lisa3!C$4:C$80,lisa3!B$4:B$80,'lisa 1'!B11)</f>
        <v>15234725</v>
      </c>
      <c r="D11" s="12"/>
    </row>
    <row r="12" spans="1:5" ht="15.75" customHeight="1" x14ac:dyDescent="0.25">
      <c r="A12" s="9"/>
      <c r="B12" s="8" t="s">
        <v>4</v>
      </c>
      <c r="C12" s="44">
        <f>SUMIFS(lisa3!C$4:C$80,lisa3!B$4:B$80,'lisa 1'!B12)</f>
        <v>6504628</v>
      </c>
      <c r="D12" s="12"/>
    </row>
    <row r="13" spans="1:5" ht="15.75" customHeight="1" x14ac:dyDescent="0.25">
      <c r="A13" s="9"/>
      <c r="B13" s="8" t="s">
        <v>5</v>
      </c>
      <c r="C13" s="44">
        <f>SUMIFS(lisa3!C$4:C$80,lisa3!B$4:B$80,'lisa 1'!B13)</f>
        <v>2931384</v>
      </c>
      <c r="D13" s="12"/>
    </row>
    <row r="14" spans="1:5" ht="15.75" customHeight="1" x14ac:dyDescent="0.25">
      <c r="A14" s="9"/>
      <c r="B14" s="8" t="s">
        <v>43</v>
      </c>
      <c r="C14" s="44">
        <f>SUMIFS(lisa3!C$4:C$80,lisa3!B$4:B$80,'lisa 1'!B14)</f>
        <v>577500</v>
      </c>
      <c r="D14" s="12"/>
    </row>
    <row r="15" spans="1:5" ht="15.75" customHeight="1" x14ac:dyDescent="0.25">
      <c r="A15" s="9"/>
      <c r="B15" s="8" t="s">
        <v>10</v>
      </c>
      <c r="C15" s="44">
        <f>SUMIFS(lisa3!C$4:C$80,lisa3!B$4:B$80,'lisa 1'!B15)</f>
        <v>9429845</v>
      </c>
      <c r="D15" s="12"/>
      <c r="E15" s="3"/>
    </row>
    <row r="16" spans="1:5" ht="15.75" customHeight="1" x14ac:dyDescent="0.25">
      <c r="A16" s="9"/>
      <c r="B16" s="8" t="s">
        <v>6</v>
      </c>
      <c r="C16" s="44">
        <f>SUMIFS(lisa3!C$4:C$80,lisa3!B$4:B$80,'lisa 1'!B16)</f>
        <v>85038932</v>
      </c>
      <c r="D16" s="12"/>
    </row>
    <row r="17" spans="1:4" s="17" customFormat="1" ht="16.5" customHeight="1" x14ac:dyDescent="0.25">
      <c r="A17" s="18"/>
      <c r="B17" s="25" t="s">
        <v>7</v>
      </c>
      <c r="C17" s="44">
        <f>SUMIFS(lisa3!C$4:C$80,lisa3!B$4:B$80,'lisa 1'!B17)</f>
        <v>13979752</v>
      </c>
      <c r="D17" s="24"/>
    </row>
    <row r="18" spans="1:4" s="6" customFormat="1" ht="23.25" customHeight="1" x14ac:dyDescent="0.2">
      <c r="A18" s="13"/>
      <c r="B18" s="45" t="s">
        <v>19</v>
      </c>
      <c r="C18" s="108">
        <f>SUM(C19:C22)</f>
        <v>13649941</v>
      </c>
      <c r="D18" s="16"/>
    </row>
    <row r="19" spans="1:4" ht="15.75" hidden="1" customHeight="1" x14ac:dyDescent="0.25">
      <c r="A19" s="9"/>
      <c r="B19" s="5" t="s">
        <v>181</v>
      </c>
      <c r="C19" s="44">
        <f>SUMIFS('lisa 2 '!C$30:C$34,'lisa 2 '!B$30:B$34,'lisa 1'!B19)</f>
        <v>0</v>
      </c>
      <c r="D19" s="12"/>
    </row>
    <row r="20" spans="1:4" ht="15.75" customHeight="1" x14ac:dyDescent="0.25">
      <c r="A20" s="9"/>
      <c r="B20" s="8" t="s">
        <v>52</v>
      </c>
      <c r="C20" s="44">
        <f>SUMIFS('lisa 2 '!C$30:C$34,'lisa 2 '!B$30:B$34,'lisa 1'!B20)</f>
        <v>3560000</v>
      </c>
      <c r="D20" s="12"/>
    </row>
    <row r="21" spans="1:4" ht="16.5" customHeight="1" x14ac:dyDescent="0.25">
      <c r="A21" s="9"/>
      <c r="B21" s="5" t="s">
        <v>47</v>
      </c>
      <c r="C21" s="44">
        <f>SUMIFS('lisa 2 '!C$30:C$34,'lisa 2 '!B$30:B$34,'lisa 1'!B21)</f>
        <v>9575941</v>
      </c>
      <c r="D21" s="12"/>
    </row>
    <row r="22" spans="1:4" s="17" customFormat="1" ht="16.5" customHeight="1" x14ac:dyDescent="0.25">
      <c r="A22" s="18"/>
      <c r="B22" s="25" t="s">
        <v>53</v>
      </c>
      <c r="C22" s="44">
        <f>SUMIFS('lisa 2 '!C$30:C$34,'lisa 2 '!B$30:B$34,'lisa 1'!B22)</f>
        <v>514000</v>
      </c>
      <c r="D22" s="24"/>
    </row>
    <row r="23" spans="1:4" s="6" customFormat="1" ht="23.25" customHeight="1" x14ac:dyDescent="0.2">
      <c r="A23" s="13"/>
      <c r="B23" s="14" t="s">
        <v>20</v>
      </c>
      <c r="C23" s="108">
        <f>SUM(C24:C32)</f>
        <v>39083615</v>
      </c>
      <c r="D23" s="16"/>
    </row>
    <row r="24" spans="1:4" ht="15.75" customHeight="1" x14ac:dyDescent="0.25">
      <c r="A24" s="9"/>
      <c r="B24" s="8" t="s">
        <v>2</v>
      </c>
      <c r="C24" s="44">
        <f>SUMIFS('lisa 4'!$D$10:$D$189,'lisa 4'!$B$10:$B$189,'lisa 1'!B24)</f>
        <v>2006400</v>
      </c>
      <c r="D24" s="12"/>
    </row>
    <row r="25" spans="1:4" ht="15.75" hidden="1" customHeight="1" x14ac:dyDescent="0.25">
      <c r="A25" s="9"/>
      <c r="B25" s="8" t="s">
        <v>42</v>
      </c>
      <c r="C25" s="44">
        <f>SUMIFS('lisa 4'!$D$10:$D$189,'lisa 4'!$B$10:$B$189,'lisa 1'!B25)</f>
        <v>0</v>
      </c>
      <c r="D25" s="12"/>
    </row>
    <row r="26" spans="1:4" ht="15.75" customHeight="1" x14ac:dyDescent="0.25">
      <c r="A26" s="9"/>
      <c r="B26" s="8" t="s">
        <v>3</v>
      </c>
      <c r="C26" s="44">
        <f>SUMIFS('lisa 4'!$D$10:$D$189,'lisa 4'!$B$10:$B$189,'lisa 1'!B26)</f>
        <v>16474496</v>
      </c>
      <c r="D26" s="12"/>
    </row>
    <row r="27" spans="1:4" ht="15.75" customHeight="1" x14ac:dyDescent="0.25">
      <c r="A27" s="9"/>
      <c r="B27" s="8" t="s">
        <v>4</v>
      </c>
      <c r="C27" s="44">
        <f>SUMIFS('lisa 4'!$D$10:$D$189,'lisa 4'!$B$10:$B$189,'lisa 1'!B27)</f>
        <v>145000</v>
      </c>
      <c r="D27" s="12"/>
    </row>
    <row r="28" spans="1:4" ht="15.75" customHeight="1" x14ac:dyDescent="0.25">
      <c r="A28" s="9"/>
      <c r="B28" s="8" t="s">
        <v>5</v>
      </c>
      <c r="C28" s="44">
        <f>SUMIFS('lisa 4'!$D$10:$D$189,'lisa 4'!$B$10:$B$189,'lisa 1'!B28)</f>
        <v>2493640</v>
      </c>
      <c r="D28" s="12"/>
    </row>
    <row r="29" spans="1:4" ht="15.75" hidden="1" customHeight="1" x14ac:dyDescent="0.25">
      <c r="A29" s="9"/>
      <c r="B29" s="8" t="s">
        <v>43</v>
      </c>
      <c r="C29" s="44">
        <f>SUMIFS('lisa 4'!$D$10:$D$189,'lisa 4'!$B$10:$B$189,'lisa 1'!B29)</f>
        <v>0</v>
      </c>
      <c r="D29" s="12"/>
    </row>
    <row r="30" spans="1:4" ht="15.75" customHeight="1" x14ac:dyDescent="0.25">
      <c r="A30" s="9"/>
      <c r="B30" s="8" t="s">
        <v>10</v>
      </c>
      <c r="C30" s="44">
        <f>SUMIFS('lisa 4'!$D$10:$D$189,'lisa 4'!$B$10:$B$189,'lisa 1'!B30)</f>
        <v>1365809</v>
      </c>
      <c r="D30" s="12"/>
    </row>
    <row r="31" spans="1:4" ht="15.75" customHeight="1" x14ac:dyDescent="0.25">
      <c r="A31" s="9"/>
      <c r="B31" s="8" t="s">
        <v>6</v>
      </c>
      <c r="C31" s="44">
        <f>SUMIFS('lisa 4'!$D$10:$D$189,'lisa 4'!$B$10:$B$189,'lisa 1'!B31)</f>
        <v>14843270</v>
      </c>
      <c r="D31" s="12"/>
    </row>
    <row r="32" spans="1:4" s="17" customFormat="1" ht="16.5" customHeight="1" x14ac:dyDescent="0.25">
      <c r="A32" s="18"/>
      <c r="B32" s="25" t="s">
        <v>7</v>
      </c>
      <c r="C32" s="44">
        <f>SUMIFS('lisa 4'!$D$10:$D$189,'lisa 4'!$B$10:$B$189,'lisa 1'!B32)</f>
        <v>1755000</v>
      </c>
      <c r="D32" s="24"/>
    </row>
    <row r="33" spans="1:4" s="17" customFormat="1" ht="27.75" customHeight="1" x14ac:dyDescent="0.2">
      <c r="A33" s="20"/>
      <c r="B33" s="21" t="s">
        <v>185</v>
      </c>
      <c r="C33" s="23">
        <f>C3-C8+C18-C23</f>
        <v>-15293600</v>
      </c>
      <c r="D33" s="15"/>
    </row>
    <row r="34" spans="1:4" s="6" customFormat="1" ht="23.25" customHeight="1" x14ac:dyDescent="0.2">
      <c r="A34" s="13"/>
      <c r="B34" s="14" t="s">
        <v>28</v>
      </c>
      <c r="C34" s="22">
        <f>SUM(C35:C36)</f>
        <v>11207600</v>
      </c>
      <c r="D34" s="16"/>
    </row>
    <row r="35" spans="1:4" ht="15.75" customHeight="1" x14ac:dyDescent="0.25">
      <c r="A35" s="9"/>
      <c r="B35" s="8" t="s">
        <v>232</v>
      </c>
      <c r="C35" s="44">
        <f>'lisa 2 '!C37</f>
        <v>17696895</v>
      </c>
      <c r="D35" s="12"/>
    </row>
    <row r="36" spans="1:4" s="17" customFormat="1" ht="16.5" customHeight="1" x14ac:dyDescent="0.2">
      <c r="A36" s="18"/>
      <c r="B36" s="25" t="s">
        <v>233</v>
      </c>
      <c r="C36" s="26">
        <f>('Lisa 5'!E7*-1)</f>
        <v>-6489295</v>
      </c>
      <c r="D36" s="24"/>
    </row>
    <row r="37" spans="1:4" s="17" customFormat="1" ht="23.25" customHeight="1" x14ac:dyDescent="0.2">
      <c r="A37" s="106"/>
      <c r="B37" s="14" t="s">
        <v>22</v>
      </c>
      <c r="C37" s="119">
        <f>'lisa 2 '!C40:C40</f>
        <v>-4086000</v>
      </c>
      <c r="D37" s="120"/>
    </row>
    <row r="38" spans="1:4" s="17" customFormat="1" ht="15.75" hidden="1" customHeight="1" x14ac:dyDescent="0.25">
      <c r="A38" s="33"/>
      <c r="B38" s="394" t="s">
        <v>309</v>
      </c>
      <c r="C38" s="395">
        <f>'Lisa 6'!B30</f>
        <v>-4086000</v>
      </c>
      <c r="D38" s="121"/>
    </row>
    <row r="39" spans="1:4" s="17" customFormat="1" ht="15.75" hidden="1" customHeight="1" x14ac:dyDescent="0.2">
      <c r="A39" s="18"/>
      <c r="B39" s="396" t="s">
        <v>308</v>
      </c>
      <c r="C39" s="397">
        <f>'Lisa 6'!D32</f>
        <v>0</v>
      </c>
      <c r="D39" s="122"/>
    </row>
    <row r="40" spans="1:4" s="6" customFormat="1" ht="23.25" customHeight="1" x14ac:dyDescent="0.2">
      <c r="A40" s="20"/>
      <c r="B40" s="19" t="s">
        <v>8</v>
      </c>
      <c r="C40" s="23">
        <f>C3+C18+C35-C37</f>
        <v>192138777</v>
      </c>
      <c r="D40" s="15"/>
    </row>
    <row r="41" spans="1:4" x14ac:dyDescent="0.25">
      <c r="C41" s="10"/>
      <c r="D41" s="10"/>
    </row>
  </sheetData>
  <mergeCells count="1">
    <mergeCell ref="B1:C1"/>
  </mergeCells>
  <phoneticPr fontId="0" type="noConversion"/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 ..2018 a
määruse nr. ... juurde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view="pageLayout" topLeftCell="A28" zoomScaleNormal="100" workbookViewId="0">
      <selection activeCell="C32" sqref="C32"/>
    </sheetView>
  </sheetViews>
  <sheetFormatPr defaultRowHeight="15" x14ac:dyDescent="0.25"/>
  <cols>
    <col min="1" max="1" width="0.85546875" style="1" customWidth="1"/>
    <col min="2" max="2" width="51.85546875" style="1" customWidth="1"/>
    <col min="3" max="3" width="14.7109375" style="1" customWidth="1"/>
    <col min="4" max="4" width="0.85546875" style="1" customWidth="1"/>
    <col min="5" max="16384" width="9.140625" style="1"/>
  </cols>
  <sheetData>
    <row r="1" spans="1:8" x14ac:dyDescent="0.25">
      <c r="B1" s="462" t="s">
        <v>314</v>
      </c>
      <c r="C1" s="462"/>
    </row>
    <row r="2" spans="1:8" x14ac:dyDescent="0.25">
      <c r="B2" s="29"/>
      <c r="C2" s="28" t="s">
        <v>23</v>
      </c>
    </row>
    <row r="3" spans="1:8" s="6" customFormat="1" ht="21" customHeight="1" x14ac:dyDescent="0.2">
      <c r="A3" s="13"/>
      <c r="B3" s="14" t="s">
        <v>21</v>
      </c>
      <c r="C3" s="22">
        <f>SUM(C4,C10,C22,C25)</f>
        <v>156705941</v>
      </c>
      <c r="D3" s="31"/>
    </row>
    <row r="4" spans="1:8" ht="17.25" customHeight="1" x14ac:dyDescent="0.25">
      <c r="A4" s="9"/>
      <c r="B4" s="36" t="s">
        <v>0</v>
      </c>
      <c r="C4" s="64">
        <f>SUM(C5:C9)</f>
        <v>87496000</v>
      </c>
      <c r="D4" s="30"/>
    </row>
    <row r="5" spans="1:8" ht="16.5" customHeight="1" x14ac:dyDescent="0.25">
      <c r="A5" s="9"/>
      <c r="B5" s="8" t="s">
        <v>37</v>
      </c>
      <c r="C5" s="44">
        <v>84500000</v>
      </c>
      <c r="D5" s="30"/>
    </row>
    <row r="6" spans="1:8" x14ac:dyDescent="0.25">
      <c r="A6" s="9"/>
      <c r="B6" s="8" t="s">
        <v>38</v>
      </c>
      <c r="C6" s="44">
        <v>1533000</v>
      </c>
      <c r="D6" s="30"/>
    </row>
    <row r="7" spans="1:8" x14ac:dyDescent="0.25">
      <c r="A7" s="9"/>
      <c r="B7" s="8" t="s">
        <v>34</v>
      </c>
      <c r="C7" s="44">
        <v>458000</v>
      </c>
      <c r="D7" s="30"/>
    </row>
    <row r="8" spans="1:8" x14ac:dyDescent="0.25">
      <c r="A8" s="9"/>
      <c r="B8" s="8" t="s">
        <v>35</v>
      </c>
      <c r="C8" s="44">
        <v>180000</v>
      </c>
      <c r="D8" s="30"/>
      <c r="H8" s="3"/>
    </row>
    <row r="9" spans="1:8" s="6" customFormat="1" ht="16.5" customHeight="1" x14ac:dyDescent="0.2">
      <c r="A9" s="33"/>
      <c r="B9" s="83" t="s">
        <v>36</v>
      </c>
      <c r="C9" s="84">
        <v>825000</v>
      </c>
      <c r="D9" s="34"/>
    </row>
    <row r="10" spans="1:8" ht="17.25" customHeight="1" x14ac:dyDescent="0.25">
      <c r="A10" s="9"/>
      <c r="B10" s="36" t="s">
        <v>1</v>
      </c>
      <c r="C10" s="64">
        <f>SUM(C11:C21)</f>
        <v>16644962</v>
      </c>
      <c r="D10" s="30"/>
    </row>
    <row r="11" spans="1:8" ht="16.5" customHeight="1" x14ac:dyDescent="0.25">
      <c r="A11" s="9"/>
      <c r="B11" s="8" t="s">
        <v>39</v>
      </c>
      <c r="C11" s="44">
        <v>100000</v>
      </c>
      <c r="D11" s="30"/>
    </row>
    <row r="12" spans="1:8" x14ac:dyDescent="0.25">
      <c r="A12" s="9"/>
      <c r="B12" s="51" t="s">
        <v>49</v>
      </c>
      <c r="C12" s="44">
        <v>9838221</v>
      </c>
      <c r="D12" s="30"/>
    </row>
    <row r="13" spans="1:8" x14ac:dyDescent="0.25">
      <c r="A13" s="9"/>
      <c r="B13" s="51" t="s">
        <v>50</v>
      </c>
      <c r="C13" s="44">
        <v>327471</v>
      </c>
      <c r="D13" s="30"/>
    </row>
    <row r="14" spans="1:8" x14ac:dyDescent="0.25">
      <c r="A14" s="9"/>
      <c r="B14" s="51" t="s">
        <v>241</v>
      </c>
      <c r="C14" s="44">
        <v>0</v>
      </c>
      <c r="D14" s="30"/>
    </row>
    <row r="15" spans="1:8" x14ac:dyDescent="0.25">
      <c r="A15" s="9"/>
      <c r="B15" s="51" t="s">
        <v>51</v>
      </c>
      <c r="C15" s="44">
        <v>1158200</v>
      </c>
      <c r="D15" s="30"/>
    </row>
    <row r="16" spans="1:8" x14ac:dyDescent="0.25">
      <c r="A16" s="9"/>
      <c r="B16" s="51" t="s">
        <v>228</v>
      </c>
      <c r="C16" s="44">
        <v>14000</v>
      </c>
      <c r="D16" s="30"/>
    </row>
    <row r="17" spans="1:4" x14ac:dyDescent="0.25">
      <c r="A17" s="9"/>
      <c r="B17" s="51" t="s">
        <v>229</v>
      </c>
      <c r="C17" s="44">
        <v>19000</v>
      </c>
      <c r="D17" s="30"/>
    </row>
    <row r="18" spans="1:4" x14ac:dyDescent="0.25">
      <c r="A18" s="9"/>
      <c r="B18" s="51" t="s">
        <v>230</v>
      </c>
      <c r="C18" s="44">
        <v>2600000</v>
      </c>
      <c r="D18" s="30"/>
    </row>
    <row r="19" spans="1:4" x14ac:dyDescent="0.25">
      <c r="A19" s="9"/>
      <c r="B19" s="51" t="s">
        <v>40</v>
      </c>
      <c r="C19" s="44">
        <v>2383188</v>
      </c>
      <c r="D19" s="30"/>
    </row>
    <row r="20" spans="1:4" x14ac:dyDescent="0.25">
      <c r="A20" s="9"/>
      <c r="B20" s="51" t="s">
        <v>41</v>
      </c>
      <c r="C20" s="44">
        <v>148282</v>
      </c>
      <c r="D20" s="30"/>
    </row>
    <row r="21" spans="1:4" s="6" customFormat="1" ht="16.5" customHeight="1" x14ac:dyDescent="0.2">
      <c r="A21" s="33"/>
      <c r="B21" s="104" t="s">
        <v>231</v>
      </c>
      <c r="C21" s="84">
        <v>56600</v>
      </c>
      <c r="D21" s="34"/>
    </row>
    <row r="22" spans="1:4" ht="17.25" customHeight="1" x14ac:dyDescent="0.25">
      <c r="A22" s="9"/>
      <c r="B22" s="36" t="s">
        <v>184</v>
      </c>
      <c r="C22" s="64">
        <f>SUM(C23:C24)</f>
        <v>51864979</v>
      </c>
      <c r="D22" s="30"/>
    </row>
    <row r="23" spans="1:4" ht="16.5" customHeight="1" x14ac:dyDescent="0.25">
      <c r="A23" s="9"/>
      <c r="B23" s="118" t="s">
        <v>307</v>
      </c>
      <c r="C23" s="65">
        <v>50050442</v>
      </c>
      <c r="D23" s="30"/>
    </row>
    <row r="24" spans="1:4" s="6" customFormat="1" ht="16.5" customHeight="1" x14ac:dyDescent="0.2">
      <c r="A24" s="33"/>
      <c r="B24" s="17" t="s">
        <v>310</v>
      </c>
      <c r="C24" s="65">
        <v>1814537</v>
      </c>
      <c r="D24" s="34"/>
    </row>
    <row r="25" spans="1:4" ht="17.25" customHeight="1" x14ac:dyDescent="0.25">
      <c r="A25" s="9"/>
      <c r="B25" s="36" t="s">
        <v>17</v>
      </c>
      <c r="C25" s="64">
        <f>SUM(C26:C28)</f>
        <v>700000</v>
      </c>
      <c r="D25" s="30"/>
    </row>
    <row r="26" spans="1:4" ht="16.5" customHeight="1" x14ac:dyDescent="0.25">
      <c r="A26" s="9"/>
      <c r="B26" s="51" t="s">
        <v>45</v>
      </c>
      <c r="C26" s="44">
        <v>190000</v>
      </c>
      <c r="D26" s="30"/>
    </row>
    <row r="27" spans="1:4" x14ac:dyDescent="0.25">
      <c r="A27" s="9"/>
      <c r="B27" s="8" t="s">
        <v>44</v>
      </c>
      <c r="C27" s="44">
        <v>499000</v>
      </c>
      <c r="D27" s="30"/>
    </row>
    <row r="28" spans="1:4" s="6" customFormat="1" ht="16.5" customHeight="1" x14ac:dyDescent="0.2">
      <c r="A28" s="33"/>
      <c r="B28" s="25" t="s">
        <v>93</v>
      </c>
      <c r="C28" s="26">
        <v>11000</v>
      </c>
      <c r="D28" s="34"/>
    </row>
    <row r="29" spans="1:4" s="6" customFormat="1" ht="21" customHeight="1" x14ac:dyDescent="0.2">
      <c r="A29" s="106"/>
      <c r="B29" s="107" t="s">
        <v>19</v>
      </c>
      <c r="C29" s="108">
        <f>SUM(C30,C33,C34)</f>
        <v>13649941</v>
      </c>
      <c r="D29" s="109"/>
    </row>
    <row r="30" spans="1:4" ht="17.25" customHeight="1" x14ac:dyDescent="0.25">
      <c r="A30" s="9"/>
      <c r="B30" s="35" t="s">
        <v>52</v>
      </c>
      <c r="C30" s="63">
        <f>SUM(C31:C32)</f>
        <v>3560000</v>
      </c>
      <c r="D30" s="30"/>
    </row>
    <row r="31" spans="1:4" x14ac:dyDescent="0.25">
      <c r="A31" s="9"/>
      <c r="B31" s="8" t="s">
        <v>46</v>
      </c>
      <c r="C31" s="44">
        <v>2600000</v>
      </c>
      <c r="D31" s="30"/>
    </row>
    <row r="32" spans="1:4" s="6" customFormat="1" x14ac:dyDescent="0.2">
      <c r="A32" s="33"/>
      <c r="B32" s="17" t="s">
        <v>29</v>
      </c>
      <c r="C32" s="65">
        <v>960000</v>
      </c>
      <c r="D32" s="34"/>
    </row>
    <row r="33" spans="1:4" ht="17.25" customHeight="1" x14ac:dyDescent="0.25">
      <c r="A33" s="9"/>
      <c r="B33" s="105" t="s">
        <v>47</v>
      </c>
      <c r="C33" s="63">
        <v>9575941</v>
      </c>
      <c r="D33" s="30"/>
    </row>
    <row r="34" spans="1:4" ht="17.25" customHeight="1" x14ac:dyDescent="0.25">
      <c r="A34" s="9"/>
      <c r="B34" s="35" t="s">
        <v>53</v>
      </c>
      <c r="C34" s="64">
        <f>SUM(C35:C36)</f>
        <v>514000</v>
      </c>
      <c r="D34" s="30"/>
    </row>
    <row r="35" spans="1:4" ht="17.25" customHeight="1" x14ac:dyDescent="0.25">
      <c r="A35" s="9"/>
      <c r="B35" s="8" t="s">
        <v>227</v>
      </c>
      <c r="C35" s="44">
        <v>14000</v>
      </c>
      <c r="D35" s="30"/>
    </row>
    <row r="36" spans="1:4" ht="15.75" customHeight="1" x14ac:dyDescent="0.25">
      <c r="A36" s="9"/>
      <c r="B36" s="8" t="s">
        <v>226</v>
      </c>
      <c r="C36" s="44">
        <v>500000</v>
      </c>
      <c r="D36" s="30"/>
    </row>
    <row r="37" spans="1:4" ht="21" customHeight="1" x14ac:dyDescent="0.25">
      <c r="A37" s="46"/>
      <c r="B37" s="49" t="s">
        <v>192</v>
      </c>
      <c r="C37" s="47">
        <f>SUM(C38)</f>
        <v>17696895</v>
      </c>
      <c r="D37" s="48"/>
    </row>
    <row r="38" spans="1:4" s="6" customFormat="1" ht="17.25" customHeight="1" x14ac:dyDescent="0.2">
      <c r="A38" s="33"/>
      <c r="B38" s="50" t="s">
        <v>186</v>
      </c>
      <c r="C38" s="65">
        <v>17696895</v>
      </c>
      <c r="D38" s="34"/>
    </row>
    <row r="39" spans="1:4" s="37" customFormat="1" ht="21" customHeight="1" x14ac:dyDescent="0.25">
      <c r="A39" s="52"/>
      <c r="B39" s="53" t="s">
        <v>22</v>
      </c>
      <c r="C39" s="54">
        <f>SUM(C40:C40)</f>
        <v>-4086000</v>
      </c>
      <c r="D39" s="55"/>
    </row>
    <row r="40" spans="1:4" ht="17.25" customHeight="1" x14ac:dyDescent="0.25">
      <c r="A40" s="9"/>
      <c r="B40" s="51" t="s">
        <v>54</v>
      </c>
      <c r="C40" s="44">
        <v>-4086000</v>
      </c>
      <c r="D40" s="30"/>
    </row>
    <row r="41" spans="1:4" s="6" customFormat="1" ht="21" customHeight="1" x14ac:dyDescent="0.2">
      <c r="A41" s="56"/>
      <c r="B41" s="57" t="s">
        <v>9</v>
      </c>
      <c r="C41" s="58">
        <f>C3+C29+C37-C39</f>
        <v>192138777</v>
      </c>
      <c r="D41" s="59"/>
    </row>
    <row r="42" spans="1:4" s="71" customFormat="1" ht="21" customHeight="1" x14ac:dyDescent="0.25">
      <c r="C42" s="72"/>
    </row>
    <row r="43" spans="1:4" ht="27.75" customHeight="1" x14ac:dyDescent="0.25">
      <c r="B43" s="463"/>
      <c r="C43" s="463"/>
    </row>
  </sheetData>
  <mergeCells count="2">
    <mergeCell ref="B1:C1"/>
    <mergeCell ref="B43:C43"/>
  </mergeCells>
  <phoneticPr fontId="0" type="noConversion"/>
  <pageMargins left="0.98425196850393704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&amp;RLisa 2
Tartu Linnavolikogu ..2018 a
määruse nr. .. juurde</oddHeader>
    <oddFooter xml:space="preserve">&amp;C&amp;N+1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showGridLines="0" view="pageLayout" topLeftCell="A64" zoomScaleNormal="100" workbookViewId="0"/>
  </sheetViews>
  <sheetFormatPr defaultRowHeight="15" x14ac:dyDescent="0.25"/>
  <cols>
    <col min="1" max="1" width="7" style="27" customWidth="1"/>
    <col min="2" max="2" width="48" style="1" customWidth="1"/>
    <col min="3" max="3" width="12.7109375" style="3" customWidth="1"/>
    <col min="4" max="4" width="11.42578125" style="1" customWidth="1"/>
    <col min="5" max="5" width="12.42578125" style="1" bestFit="1" customWidth="1"/>
    <col min="6" max="6" width="0.85546875" style="1" customWidth="1"/>
    <col min="7" max="7" width="7.7109375" style="71" customWidth="1"/>
    <col min="8" max="8" width="9.140625" style="1"/>
    <col min="9" max="9" width="10.140625" style="3" bestFit="1" customWidth="1"/>
    <col min="10" max="16384" width="9.140625" style="1"/>
  </cols>
  <sheetData>
    <row r="1" spans="1:10" x14ac:dyDescent="0.25">
      <c r="B1" s="462" t="s">
        <v>315</v>
      </c>
      <c r="C1" s="462"/>
    </row>
    <row r="2" spans="1:10" x14ac:dyDescent="0.25">
      <c r="B2" s="117"/>
      <c r="C2" s="2"/>
      <c r="E2" s="28" t="s">
        <v>23</v>
      </c>
    </row>
    <row r="3" spans="1:10" ht="38.25" x14ac:dyDescent="0.25">
      <c r="A3" s="88" t="s">
        <v>187</v>
      </c>
      <c r="B3" s="97" t="s">
        <v>188</v>
      </c>
      <c r="C3" s="99" t="s">
        <v>15</v>
      </c>
      <c r="D3" s="69" t="s">
        <v>199</v>
      </c>
      <c r="E3" s="70" t="s">
        <v>125</v>
      </c>
      <c r="F3" s="38"/>
      <c r="G3" s="74"/>
    </row>
    <row r="4" spans="1:10" s="6" customFormat="1" ht="21" customHeight="1" x14ac:dyDescent="0.2">
      <c r="A4" s="89"/>
      <c r="B4" s="14" t="s">
        <v>18</v>
      </c>
      <c r="C4" s="100">
        <f>SUM(D4:E4)</f>
        <v>146565867</v>
      </c>
      <c r="D4" s="66">
        <f>SUM(D5,D12,D15,D23,D29,D34,D40,D55,D70)</f>
        <v>18209128</v>
      </c>
      <c r="E4" s="39">
        <f>SUM(E5,E12,E15,E23,E29,E34,E40,E55,E70)</f>
        <v>128356739</v>
      </c>
      <c r="F4" s="40"/>
      <c r="G4" s="73"/>
      <c r="H4" s="60"/>
      <c r="I4" s="62"/>
      <c r="J4" s="60"/>
    </row>
    <row r="5" spans="1:10" s="6" customFormat="1" ht="19.5" customHeight="1" x14ac:dyDescent="0.2">
      <c r="A5" s="90" t="s">
        <v>60</v>
      </c>
      <c r="B5" s="14" t="s">
        <v>2</v>
      </c>
      <c r="C5" s="110">
        <f>SUM(D5:E5)</f>
        <v>12267002</v>
      </c>
      <c r="D5" s="81">
        <f>SUM(D6:D11)</f>
        <v>104221</v>
      </c>
      <c r="E5" s="82">
        <f>SUM(E6:E11)</f>
        <v>12162781</v>
      </c>
      <c r="F5" s="31"/>
      <c r="G5" s="73"/>
      <c r="I5" s="60"/>
    </row>
    <row r="6" spans="1:10" ht="16.5" customHeight="1" x14ac:dyDescent="0.25">
      <c r="A6" s="91" t="s">
        <v>61</v>
      </c>
      <c r="B6" s="8" t="s">
        <v>126</v>
      </c>
      <c r="C6" s="101">
        <f>SUM(D6:E6)</f>
        <v>412000</v>
      </c>
      <c r="D6" s="78"/>
      <c r="E6" s="79">
        <v>412000</v>
      </c>
      <c r="F6" s="30"/>
    </row>
    <row r="7" spans="1:10" x14ac:dyDescent="0.25">
      <c r="A7" s="91" t="s">
        <v>62</v>
      </c>
      <c r="B7" s="8" t="s">
        <v>127</v>
      </c>
      <c r="C7" s="101">
        <f t="shared" ref="C7:C66" si="0">SUM(D7:E7)</f>
        <v>9815698</v>
      </c>
      <c r="D7" s="78"/>
      <c r="E7" s="79">
        <v>9815698</v>
      </c>
      <c r="F7" s="30"/>
    </row>
    <row r="8" spans="1:10" x14ac:dyDescent="0.25">
      <c r="A8" s="91" t="s">
        <v>63</v>
      </c>
      <c r="B8" s="8" t="s">
        <v>128</v>
      </c>
      <c r="C8" s="101">
        <f t="shared" si="0"/>
        <v>500000</v>
      </c>
      <c r="D8" s="78"/>
      <c r="E8" s="79">
        <v>500000</v>
      </c>
      <c r="F8" s="30"/>
    </row>
    <row r="9" spans="1:10" x14ac:dyDescent="0.25">
      <c r="A9" s="91" t="s">
        <v>64</v>
      </c>
      <c r="B9" s="8" t="s">
        <v>129</v>
      </c>
      <c r="C9" s="101">
        <f t="shared" si="0"/>
        <v>8960</v>
      </c>
      <c r="D9" s="78"/>
      <c r="E9" s="79">
        <v>8960</v>
      </c>
      <c r="F9" s="30"/>
    </row>
    <row r="10" spans="1:10" x14ac:dyDescent="0.25">
      <c r="A10" s="91" t="s">
        <v>65</v>
      </c>
      <c r="B10" s="8" t="s">
        <v>130</v>
      </c>
      <c r="C10" s="101">
        <f t="shared" si="0"/>
        <v>348910</v>
      </c>
      <c r="D10" s="78"/>
      <c r="E10" s="79">
        <v>348910</v>
      </c>
      <c r="F10" s="30"/>
    </row>
    <row r="11" spans="1:10" s="6" customFormat="1" ht="16.5" customHeight="1" x14ac:dyDescent="0.2">
      <c r="A11" s="92" t="s">
        <v>66</v>
      </c>
      <c r="B11" s="83" t="s">
        <v>239</v>
      </c>
      <c r="C11" s="102">
        <f t="shared" si="0"/>
        <v>1181434</v>
      </c>
      <c r="D11" s="85">
        <v>104221</v>
      </c>
      <c r="E11" s="86">
        <v>1077213</v>
      </c>
      <c r="F11" s="87"/>
      <c r="G11" s="75"/>
      <c r="I11" s="60"/>
    </row>
    <row r="12" spans="1:10" s="6" customFormat="1" ht="19.5" customHeight="1" x14ac:dyDescent="0.2">
      <c r="A12" s="93" t="s">
        <v>67</v>
      </c>
      <c r="B12" s="98" t="s">
        <v>42</v>
      </c>
      <c r="C12" s="111">
        <f t="shared" si="0"/>
        <v>602099</v>
      </c>
      <c r="D12" s="112">
        <f>SUM(D13:D14)</f>
        <v>57060</v>
      </c>
      <c r="E12" s="113">
        <f>SUM(E13:E14)</f>
        <v>545039</v>
      </c>
      <c r="F12" s="34"/>
      <c r="G12" s="73"/>
      <c r="I12" s="60"/>
    </row>
    <row r="13" spans="1:10" ht="16.5" customHeight="1" x14ac:dyDescent="0.25">
      <c r="A13" s="91" t="s">
        <v>68</v>
      </c>
      <c r="B13" s="8" t="s">
        <v>131</v>
      </c>
      <c r="C13" s="101">
        <f>SUM(D13:E13)</f>
        <v>36000</v>
      </c>
      <c r="D13" s="78">
        <v>36000</v>
      </c>
      <c r="E13" s="79"/>
      <c r="F13" s="30"/>
    </row>
    <row r="14" spans="1:10" s="6" customFormat="1" ht="16.5" customHeight="1" x14ac:dyDescent="0.2">
      <c r="A14" s="92" t="s">
        <v>69</v>
      </c>
      <c r="B14" s="83" t="s">
        <v>132</v>
      </c>
      <c r="C14" s="102">
        <f t="shared" si="0"/>
        <v>566099</v>
      </c>
      <c r="D14" s="85">
        <v>21060</v>
      </c>
      <c r="E14" s="86">
        <v>545039</v>
      </c>
      <c r="F14" s="87"/>
      <c r="G14" s="75"/>
      <c r="I14" s="60"/>
    </row>
    <row r="15" spans="1:10" s="6" customFormat="1" ht="19.5" customHeight="1" x14ac:dyDescent="0.2">
      <c r="A15" s="93" t="s">
        <v>70</v>
      </c>
      <c r="B15" s="98" t="s">
        <v>3</v>
      </c>
      <c r="C15" s="111">
        <f t="shared" si="0"/>
        <v>15234725</v>
      </c>
      <c r="D15" s="112">
        <f>SUM(D16:D22)</f>
        <v>1190330</v>
      </c>
      <c r="E15" s="113">
        <f>SUM(E16:E22)</f>
        <v>14044395</v>
      </c>
      <c r="F15" s="34"/>
      <c r="G15" s="73"/>
      <c r="I15" s="60"/>
    </row>
    <row r="16" spans="1:10" ht="16.5" customHeight="1" x14ac:dyDescent="0.25">
      <c r="A16" s="91" t="s">
        <v>71</v>
      </c>
      <c r="B16" s="8" t="s">
        <v>133</v>
      </c>
      <c r="C16" s="123">
        <f t="shared" si="0"/>
        <v>164000</v>
      </c>
      <c r="D16" s="78"/>
      <c r="E16" s="79">
        <v>164000</v>
      </c>
      <c r="F16" s="30"/>
    </row>
    <row r="17" spans="1:9" x14ac:dyDescent="0.25">
      <c r="A17" s="91" t="s">
        <v>72</v>
      </c>
      <c r="B17" s="8" t="s">
        <v>134</v>
      </c>
      <c r="C17" s="124">
        <f t="shared" si="0"/>
        <v>2553299</v>
      </c>
      <c r="D17" s="78">
        <v>20020</v>
      </c>
      <c r="E17" s="128">
        <v>2533279</v>
      </c>
      <c r="F17" s="30"/>
    </row>
    <row r="18" spans="1:9" x14ac:dyDescent="0.25">
      <c r="A18" s="91" t="s">
        <v>73</v>
      </c>
      <c r="B18" s="8" t="s">
        <v>135</v>
      </c>
      <c r="C18" s="124">
        <f t="shared" si="0"/>
        <v>8956660</v>
      </c>
      <c r="D18" s="78">
        <v>850</v>
      </c>
      <c r="E18" s="128">
        <v>8955810</v>
      </c>
      <c r="F18" s="30"/>
    </row>
    <row r="19" spans="1:9" x14ac:dyDescent="0.25">
      <c r="A19" s="91" t="s">
        <v>74</v>
      </c>
      <c r="B19" s="8" t="s">
        <v>32</v>
      </c>
      <c r="C19" s="124">
        <f t="shared" si="0"/>
        <v>300000</v>
      </c>
      <c r="D19" s="78">
        <v>300000</v>
      </c>
      <c r="E19" s="128">
        <v>0</v>
      </c>
      <c r="F19" s="30"/>
    </row>
    <row r="20" spans="1:9" x14ac:dyDescent="0.25">
      <c r="A20" s="91" t="s">
        <v>75</v>
      </c>
      <c r="B20" s="8" t="s">
        <v>136</v>
      </c>
      <c r="C20" s="124">
        <f t="shared" si="0"/>
        <v>340000</v>
      </c>
      <c r="D20" s="78">
        <v>340000</v>
      </c>
      <c r="E20" s="128">
        <v>0</v>
      </c>
      <c r="F20" s="30"/>
    </row>
    <row r="21" spans="1:9" x14ac:dyDescent="0.25">
      <c r="A21" s="91" t="s">
        <v>76</v>
      </c>
      <c r="B21" s="8" t="s">
        <v>137</v>
      </c>
      <c r="C21" s="124">
        <f t="shared" si="0"/>
        <v>1444382</v>
      </c>
      <c r="D21" s="78">
        <v>526584</v>
      </c>
      <c r="E21" s="128">
        <v>917798</v>
      </c>
      <c r="F21" s="30"/>
    </row>
    <row r="22" spans="1:9" s="6" customFormat="1" ht="16.5" customHeight="1" x14ac:dyDescent="0.2">
      <c r="A22" s="92" t="s">
        <v>77</v>
      </c>
      <c r="B22" s="83" t="s">
        <v>138</v>
      </c>
      <c r="C22" s="102">
        <f t="shared" si="0"/>
        <v>1476384</v>
      </c>
      <c r="D22" s="85">
        <v>2876</v>
      </c>
      <c r="E22" s="129">
        <v>1473508</v>
      </c>
      <c r="F22" s="87"/>
      <c r="G22" s="75"/>
      <c r="I22" s="60"/>
    </row>
    <row r="23" spans="1:9" s="6" customFormat="1" ht="19.5" customHeight="1" x14ac:dyDescent="0.2">
      <c r="A23" s="93" t="s">
        <v>78</v>
      </c>
      <c r="B23" s="98" t="s">
        <v>4</v>
      </c>
      <c r="C23" s="111">
        <f>SUM(D23:E23)</f>
        <v>6504628</v>
      </c>
      <c r="D23" s="112">
        <f>SUM(D24:D28)</f>
        <v>102800</v>
      </c>
      <c r="E23" s="130">
        <f>SUM(E24:E28)</f>
        <v>6401828</v>
      </c>
      <c r="F23" s="34"/>
      <c r="G23" s="73"/>
      <c r="I23" s="60"/>
    </row>
    <row r="24" spans="1:9" x14ac:dyDescent="0.25">
      <c r="A24" s="91" t="s">
        <v>79</v>
      </c>
      <c r="B24" s="8" t="s">
        <v>139</v>
      </c>
      <c r="C24" s="101">
        <f t="shared" si="0"/>
        <v>548960</v>
      </c>
      <c r="D24" s="78">
        <v>65000</v>
      </c>
      <c r="E24" s="79">
        <v>483960</v>
      </c>
      <c r="F24" s="30"/>
    </row>
    <row r="25" spans="1:9" x14ac:dyDescent="0.25">
      <c r="A25" s="91" t="s">
        <v>200</v>
      </c>
      <c r="B25" s="8" t="s">
        <v>201</v>
      </c>
      <c r="C25" s="101">
        <f t="shared" si="0"/>
        <v>4399300</v>
      </c>
      <c r="D25" s="78">
        <v>25800</v>
      </c>
      <c r="E25" s="79">
        <v>4373500</v>
      </c>
      <c r="F25" s="30"/>
    </row>
    <row r="26" spans="1:9" x14ac:dyDescent="0.25">
      <c r="A26" s="91" t="s">
        <v>80</v>
      </c>
      <c r="B26" s="8" t="s">
        <v>140</v>
      </c>
      <c r="C26" s="101">
        <f t="shared" si="0"/>
        <v>134560</v>
      </c>
      <c r="D26" s="78">
        <v>0</v>
      </c>
      <c r="E26" s="79">
        <v>134560</v>
      </c>
      <c r="F26" s="30"/>
    </row>
    <row r="27" spans="1:9" x14ac:dyDescent="0.25">
      <c r="A27" s="91" t="s">
        <v>81</v>
      </c>
      <c r="B27" s="8" t="s">
        <v>141</v>
      </c>
      <c r="C27" s="101">
        <f t="shared" si="0"/>
        <v>1326100</v>
      </c>
      <c r="D27" s="78">
        <v>0</v>
      </c>
      <c r="E27" s="79">
        <v>1326100</v>
      </c>
      <c r="F27" s="30"/>
    </row>
    <row r="28" spans="1:9" s="6" customFormat="1" ht="16.5" customHeight="1" x14ac:dyDescent="0.2">
      <c r="A28" s="92" t="s">
        <v>82</v>
      </c>
      <c r="B28" s="83" t="s">
        <v>142</v>
      </c>
      <c r="C28" s="102">
        <f t="shared" si="0"/>
        <v>95708</v>
      </c>
      <c r="D28" s="85">
        <v>12000</v>
      </c>
      <c r="E28" s="86">
        <v>83708</v>
      </c>
      <c r="F28" s="87"/>
      <c r="G28" s="75"/>
      <c r="I28" s="60"/>
    </row>
    <row r="29" spans="1:9" s="6" customFormat="1" ht="19.5" customHeight="1" x14ac:dyDescent="0.2">
      <c r="A29" s="93" t="s">
        <v>83</v>
      </c>
      <c r="B29" s="98" t="s">
        <v>5</v>
      </c>
      <c r="C29" s="111">
        <f>SUM(D29:E29)</f>
        <v>2931384</v>
      </c>
      <c r="D29" s="112">
        <f>SUM(D30:D33)</f>
        <v>12340</v>
      </c>
      <c r="E29" s="113">
        <f>SUM(E30:E33)</f>
        <v>2919044</v>
      </c>
      <c r="F29" s="34"/>
      <c r="G29" s="73"/>
      <c r="I29" s="60"/>
    </row>
    <row r="30" spans="1:9" ht="16.5" customHeight="1" x14ac:dyDescent="0.25">
      <c r="A30" s="91" t="s">
        <v>84</v>
      </c>
      <c r="B30" s="8" t="s">
        <v>143</v>
      </c>
      <c r="C30" s="101">
        <f t="shared" si="0"/>
        <v>590300</v>
      </c>
      <c r="D30" s="78">
        <v>11300</v>
      </c>
      <c r="E30" s="79">
        <v>579000</v>
      </c>
      <c r="F30" s="30"/>
    </row>
    <row r="31" spans="1:9" ht="16.5" customHeight="1" x14ac:dyDescent="0.25">
      <c r="A31" s="91" t="s">
        <v>319</v>
      </c>
      <c r="B31" s="8" t="s">
        <v>320</v>
      </c>
      <c r="C31" s="101">
        <f t="shared" si="0"/>
        <v>5000</v>
      </c>
      <c r="D31" s="78">
        <v>0</v>
      </c>
      <c r="E31" s="79">
        <v>5000</v>
      </c>
      <c r="F31" s="30"/>
    </row>
    <row r="32" spans="1:9" x14ac:dyDescent="0.25">
      <c r="A32" s="91" t="s">
        <v>85</v>
      </c>
      <c r="B32" s="8" t="s">
        <v>144</v>
      </c>
      <c r="C32" s="101">
        <f t="shared" si="0"/>
        <v>1521230</v>
      </c>
      <c r="D32" s="78">
        <v>1040</v>
      </c>
      <c r="E32" s="79">
        <v>1520190</v>
      </c>
      <c r="F32" s="30"/>
    </row>
    <row r="33" spans="1:11" s="6" customFormat="1" ht="16.5" customHeight="1" x14ac:dyDescent="0.2">
      <c r="A33" s="92" t="s">
        <v>86</v>
      </c>
      <c r="B33" s="83" t="s">
        <v>145</v>
      </c>
      <c r="C33" s="102">
        <f t="shared" si="0"/>
        <v>814854</v>
      </c>
      <c r="D33" s="85">
        <v>0</v>
      </c>
      <c r="E33" s="86">
        <v>814854</v>
      </c>
      <c r="F33" s="87"/>
      <c r="G33" s="75"/>
      <c r="I33" s="60"/>
    </row>
    <row r="34" spans="1:11" s="6" customFormat="1" ht="19.5" customHeight="1" x14ac:dyDescent="0.2">
      <c r="A34" s="93" t="s">
        <v>87</v>
      </c>
      <c r="B34" s="98" t="s">
        <v>43</v>
      </c>
      <c r="C34" s="111">
        <f>SUM(D34:E34)</f>
        <v>577500</v>
      </c>
      <c r="D34" s="112">
        <f>SUM(D35:D39)</f>
        <v>83500</v>
      </c>
      <c r="E34" s="113">
        <f>SUM(E35:E39)</f>
        <v>494000</v>
      </c>
      <c r="F34" s="34"/>
      <c r="G34" s="73"/>
      <c r="I34" s="60"/>
    </row>
    <row r="35" spans="1:11" ht="16.5" customHeight="1" x14ac:dyDescent="0.25">
      <c r="A35" s="91" t="s">
        <v>88</v>
      </c>
      <c r="B35" s="8" t="s">
        <v>146</v>
      </c>
      <c r="C35" s="101">
        <f t="shared" si="0"/>
        <v>30000</v>
      </c>
      <c r="D35" s="78">
        <v>30000</v>
      </c>
      <c r="E35" s="79">
        <v>0</v>
      </c>
      <c r="F35" s="30"/>
    </row>
    <row r="36" spans="1:11" x14ac:dyDescent="0.25">
      <c r="A36" s="91" t="s">
        <v>89</v>
      </c>
      <c r="B36" s="8" t="s">
        <v>147</v>
      </c>
      <c r="C36" s="101">
        <f t="shared" si="0"/>
        <v>80000</v>
      </c>
      <c r="D36" s="78">
        <v>20000</v>
      </c>
      <c r="E36" s="79">
        <v>60000</v>
      </c>
      <c r="F36" s="30"/>
    </row>
    <row r="37" spans="1:11" x14ac:dyDescent="0.25">
      <c r="A37" s="91" t="s">
        <v>90</v>
      </c>
      <c r="B37" s="8" t="s">
        <v>148</v>
      </c>
      <c r="C37" s="101">
        <f t="shared" si="0"/>
        <v>390000</v>
      </c>
      <c r="D37" s="78">
        <v>0</v>
      </c>
      <c r="E37" s="79">
        <v>390000</v>
      </c>
      <c r="F37" s="30"/>
    </row>
    <row r="38" spans="1:11" x14ac:dyDescent="0.25">
      <c r="A38" s="131" t="s">
        <v>91</v>
      </c>
      <c r="B38" s="17" t="s">
        <v>149</v>
      </c>
      <c r="C38" s="101">
        <f t="shared" si="0"/>
        <v>65500</v>
      </c>
      <c r="D38" s="78">
        <v>33500</v>
      </c>
      <c r="E38" s="79">
        <v>32000</v>
      </c>
      <c r="F38" s="30"/>
    </row>
    <row r="39" spans="1:11" s="6" customFormat="1" ht="16.5" customHeight="1" x14ac:dyDescent="0.2">
      <c r="A39" s="92" t="s">
        <v>321</v>
      </c>
      <c r="B39" s="83" t="s">
        <v>322</v>
      </c>
      <c r="C39" s="102">
        <f t="shared" si="0"/>
        <v>12000</v>
      </c>
      <c r="D39" s="85">
        <v>0</v>
      </c>
      <c r="E39" s="86">
        <v>12000</v>
      </c>
      <c r="F39" s="87"/>
      <c r="G39" s="75"/>
      <c r="I39" s="60"/>
    </row>
    <row r="40" spans="1:11" s="6" customFormat="1" ht="19.5" customHeight="1" x14ac:dyDescent="0.2">
      <c r="A40" s="93" t="s">
        <v>92</v>
      </c>
      <c r="B40" s="98" t="s">
        <v>10</v>
      </c>
      <c r="C40" s="111">
        <f t="shared" si="0"/>
        <v>9429845</v>
      </c>
      <c r="D40" s="112">
        <f>SUM(D41:D54)</f>
        <v>4592826</v>
      </c>
      <c r="E40" s="113">
        <f>SUM(E41:E54)</f>
        <v>4837019</v>
      </c>
      <c r="F40" s="34"/>
      <c r="G40" s="76"/>
      <c r="H40" s="68"/>
      <c r="I40" s="67"/>
      <c r="J40" s="68"/>
      <c r="K40" s="41"/>
    </row>
    <row r="41" spans="1:11" ht="16.5" customHeight="1" x14ac:dyDescent="0.25">
      <c r="A41" s="91" t="s">
        <v>95</v>
      </c>
      <c r="B41" s="8" t="s">
        <v>167</v>
      </c>
      <c r="C41" s="101">
        <f t="shared" si="0"/>
        <v>2242729</v>
      </c>
      <c r="D41" s="133">
        <v>2242729</v>
      </c>
      <c r="E41" s="132">
        <v>0</v>
      </c>
      <c r="F41" s="30"/>
      <c r="G41" s="77"/>
      <c r="H41" s="4"/>
      <c r="I41" s="61"/>
      <c r="J41" s="4"/>
      <c r="K41" s="4"/>
    </row>
    <row r="42" spans="1:11" x14ac:dyDescent="0.25">
      <c r="A42" s="91" t="s">
        <v>96</v>
      </c>
      <c r="B42" s="8" t="s">
        <v>168</v>
      </c>
      <c r="C42" s="101">
        <f t="shared" si="0"/>
        <v>361914</v>
      </c>
      <c r="D42" s="133">
        <v>361914</v>
      </c>
      <c r="E42" s="132">
        <v>0</v>
      </c>
      <c r="F42" s="30"/>
      <c r="G42" s="77"/>
      <c r="H42" s="4"/>
      <c r="I42" s="61"/>
      <c r="J42" s="4"/>
      <c r="K42" s="4"/>
    </row>
    <row r="43" spans="1:11" x14ac:dyDescent="0.25">
      <c r="A43" s="91" t="s">
        <v>97</v>
      </c>
      <c r="B43" s="8" t="s">
        <v>169</v>
      </c>
      <c r="C43" s="101">
        <f t="shared" si="0"/>
        <v>70550</v>
      </c>
      <c r="D43" s="78">
        <v>0</v>
      </c>
      <c r="E43" s="79">
        <v>70550</v>
      </c>
      <c r="F43" s="30"/>
      <c r="G43" s="72"/>
    </row>
    <row r="44" spans="1:11" x14ac:dyDescent="0.25">
      <c r="A44" s="91" t="s">
        <v>98</v>
      </c>
      <c r="B44" s="8" t="s">
        <v>222</v>
      </c>
      <c r="C44" s="101">
        <f t="shared" si="0"/>
        <v>2135117</v>
      </c>
      <c r="D44" s="78">
        <v>1537050</v>
      </c>
      <c r="E44" s="79">
        <v>598067</v>
      </c>
      <c r="F44" s="30"/>
      <c r="G44" s="72"/>
    </row>
    <row r="45" spans="1:11" x14ac:dyDescent="0.25">
      <c r="A45" s="91" t="s">
        <v>99</v>
      </c>
      <c r="B45" s="8" t="s">
        <v>170</v>
      </c>
      <c r="C45" s="101">
        <f t="shared" si="0"/>
        <v>2110493</v>
      </c>
      <c r="D45" s="78">
        <v>4000</v>
      </c>
      <c r="E45" s="79">
        <v>2106493</v>
      </c>
      <c r="F45" s="30"/>
      <c r="G45" s="72"/>
    </row>
    <row r="46" spans="1:11" x14ac:dyDescent="0.25">
      <c r="A46" s="91" t="s">
        <v>100</v>
      </c>
      <c r="B46" s="8" t="s">
        <v>223</v>
      </c>
      <c r="C46" s="101">
        <f t="shared" si="0"/>
        <v>307747</v>
      </c>
      <c r="D46" s="78">
        <v>21500</v>
      </c>
      <c r="E46" s="79">
        <v>286247</v>
      </c>
      <c r="F46" s="30"/>
      <c r="G46" s="72"/>
    </row>
    <row r="47" spans="1:11" x14ac:dyDescent="0.25">
      <c r="A47" s="91" t="s">
        <v>101</v>
      </c>
      <c r="B47" s="8" t="s">
        <v>171</v>
      </c>
      <c r="C47" s="101">
        <f t="shared" si="0"/>
        <v>1108751</v>
      </c>
      <c r="D47" s="78">
        <v>33160</v>
      </c>
      <c r="E47" s="79">
        <v>1075591</v>
      </c>
      <c r="F47" s="30"/>
      <c r="G47" s="72"/>
    </row>
    <row r="48" spans="1:11" x14ac:dyDescent="0.25">
      <c r="A48" s="91" t="s">
        <v>102</v>
      </c>
      <c r="B48" s="8" t="s">
        <v>174</v>
      </c>
      <c r="C48" s="101">
        <f t="shared" si="0"/>
        <v>109814</v>
      </c>
      <c r="D48" s="78">
        <v>72328</v>
      </c>
      <c r="E48" s="79">
        <v>37486</v>
      </c>
      <c r="F48" s="30"/>
      <c r="G48" s="72"/>
    </row>
    <row r="49" spans="1:10" x14ac:dyDescent="0.25">
      <c r="A49" s="91" t="s">
        <v>103</v>
      </c>
      <c r="B49" s="8" t="s">
        <v>175</v>
      </c>
      <c r="C49" s="101">
        <f t="shared" si="0"/>
        <v>20000</v>
      </c>
      <c r="D49" s="78">
        <v>20000</v>
      </c>
      <c r="E49" s="79">
        <v>0</v>
      </c>
      <c r="F49" s="30"/>
      <c r="G49" s="72"/>
    </row>
    <row r="50" spans="1:10" x14ac:dyDescent="0.25">
      <c r="A50" s="91" t="s">
        <v>122</v>
      </c>
      <c r="B50" s="8" t="s">
        <v>172</v>
      </c>
      <c r="C50" s="101">
        <f t="shared" ref="C50:C51" si="1">SUM(D50:E50)</f>
        <v>94000</v>
      </c>
      <c r="D50" s="78">
        <v>94000</v>
      </c>
      <c r="E50" s="79">
        <v>0</v>
      </c>
      <c r="F50" s="30"/>
      <c r="G50" s="72"/>
    </row>
    <row r="51" spans="1:10" x14ac:dyDescent="0.25">
      <c r="A51" s="91" t="s">
        <v>123</v>
      </c>
      <c r="B51" s="8" t="s">
        <v>173</v>
      </c>
      <c r="C51" s="101">
        <f t="shared" si="1"/>
        <v>22500</v>
      </c>
      <c r="D51" s="78">
        <v>22500</v>
      </c>
      <c r="E51" s="79">
        <v>0</v>
      </c>
      <c r="F51" s="30"/>
      <c r="G51" s="72"/>
    </row>
    <row r="52" spans="1:10" x14ac:dyDescent="0.25">
      <c r="A52" s="91" t="s">
        <v>104</v>
      </c>
      <c r="B52" s="8" t="s">
        <v>176</v>
      </c>
      <c r="C52" s="101">
        <f t="shared" si="0"/>
        <v>6000</v>
      </c>
      <c r="D52" s="78">
        <v>6000</v>
      </c>
      <c r="E52" s="79">
        <v>0</v>
      </c>
      <c r="F52" s="30"/>
      <c r="G52" s="72"/>
    </row>
    <row r="53" spans="1:10" x14ac:dyDescent="0.25">
      <c r="A53" s="91" t="s">
        <v>224</v>
      </c>
      <c r="B53" s="8" t="s">
        <v>225</v>
      </c>
      <c r="C53" s="101">
        <f t="shared" si="0"/>
        <v>0</v>
      </c>
      <c r="D53" s="78">
        <v>0</v>
      </c>
      <c r="E53" s="79">
        <v>0</v>
      </c>
      <c r="F53" s="30"/>
      <c r="G53" s="72"/>
    </row>
    <row r="54" spans="1:10" s="6" customFormat="1" ht="16.5" customHeight="1" x14ac:dyDescent="0.25">
      <c r="A54" s="92" t="s">
        <v>105</v>
      </c>
      <c r="B54" s="83" t="s">
        <v>177</v>
      </c>
      <c r="C54" s="102">
        <f t="shared" si="0"/>
        <v>840230</v>
      </c>
      <c r="D54" s="85">
        <v>177645</v>
      </c>
      <c r="E54" s="86">
        <v>662585</v>
      </c>
      <c r="F54" s="87"/>
      <c r="G54" s="73"/>
      <c r="H54" s="3"/>
      <c r="I54" s="60"/>
      <c r="J54" s="60"/>
    </row>
    <row r="55" spans="1:10" s="6" customFormat="1" ht="19.5" customHeight="1" x14ac:dyDescent="0.2">
      <c r="A55" s="93" t="s">
        <v>106</v>
      </c>
      <c r="B55" s="98" t="s">
        <v>6</v>
      </c>
      <c r="C55" s="111">
        <f t="shared" si="0"/>
        <v>85038932</v>
      </c>
      <c r="D55" s="112">
        <f>SUM(D56:D69)</f>
        <v>6287243</v>
      </c>
      <c r="E55" s="113">
        <f>SUM(E56:E69)</f>
        <v>78751689</v>
      </c>
      <c r="F55" s="34"/>
      <c r="G55" s="73"/>
      <c r="I55" s="60"/>
    </row>
    <row r="56" spans="1:10" ht="16.5" customHeight="1" x14ac:dyDescent="0.25">
      <c r="A56" s="91" t="s">
        <v>107</v>
      </c>
      <c r="B56" s="8" t="s">
        <v>158</v>
      </c>
      <c r="C56" s="101">
        <f t="shared" si="0"/>
        <v>29389258</v>
      </c>
      <c r="D56" s="78">
        <v>3725000</v>
      </c>
      <c r="E56" s="79">
        <v>25664258</v>
      </c>
      <c r="F56" s="30"/>
      <c r="I56" s="10"/>
    </row>
    <row r="57" spans="1:10" x14ac:dyDescent="0.25">
      <c r="A57" s="91" t="s">
        <v>109</v>
      </c>
      <c r="B57" s="8" t="s">
        <v>234</v>
      </c>
      <c r="C57" s="101">
        <f t="shared" si="0"/>
        <v>26004003</v>
      </c>
      <c r="D57" s="78"/>
      <c r="E57" s="79">
        <v>26004003</v>
      </c>
      <c r="F57" s="30"/>
    </row>
    <row r="58" spans="1:10" x14ac:dyDescent="0.25">
      <c r="A58" s="91" t="s">
        <v>124</v>
      </c>
      <c r="B58" s="8" t="s">
        <v>235</v>
      </c>
      <c r="C58" s="101">
        <f t="shared" si="0"/>
        <v>5927305</v>
      </c>
      <c r="D58" s="78"/>
      <c r="E58" s="79">
        <v>5927305</v>
      </c>
      <c r="F58" s="30"/>
    </row>
    <row r="59" spans="1:10" x14ac:dyDescent="0.25">
      <c r="A59" s="91" t="s">
        <v>108</v>
      </c>
      <c r="B59" s="8" t="s">
        <v>159</v>
      </c>
      <c r="C59" s="101">
        <f t="shared" si="0"/>
        <v>3929506</v>
      </c>
      <c r="D59" s="78"/>
      <c r="E59" s="79">
        <v>3929506</v>
      </c>
      <c r="F59" s="30"/>
    </row>
    <row r="60" spans="1:10" x14ac:dyDescent="0.25">
      <c r="A60" s="91" t="s">
        <v>110</v>
      </c>
      <c r="B60" s="8" t="s">
        <v>180</v>
      </c>
      <c r="C60" s="101">
        <f t="shared" si="0"/>
        <v>349500</v>
      </c>
      <c r="D60" s="78"/>
      <c r="E60" s="79">
        <v>349500</v>
      </c>
      <c r="F60" s="30"/>
    </row>
    <row r="61" spans="1:10" x14ac:dyDescent="0.25">
      <c r="A61" s="91" t="s">
        <v>312</v>
      </c>
      <c r="B61" s="8" t="s">
        <v>236</v>
      </c>
      <c r="C61" s="101">
        <f t="shared" si="0"/>
        <v>9346383</v>
      </c>
      <c r="D61" s="78">
        <v>867780</v>
      </c>
      <c r="E61" s="79">
        <v>8478603</v>
      </c>
      <c r="F61" s="30"/>
    </row>
    <row r="62" spans="1:10" x14ac:dyDescent="0.25">
      <c r="A62" s="91" t="s">
        <v>111</v>
      </c>
      <c r="B62" s="8" t="s">
        <v>160</v>
      </c>
      <c r="C62" s="101">
        <f t="shared" si="0"/>
        <v>30882</v>
      </c>
      <c r="D62" s="78">
        <v>30882</v>
      </c>
      <c r="F62" s="30"/>
    </row>
    <row r="63" spans="1:10" x14ac:dyDescent="0.25">
      <c r="A63" s="91" t="s">
        <v>112</v>
      </c>
      <c r="B63" s="8" t="s">
        <v>161</v>
      </c>
      <c r="C63" s="101">
        <f>SUM(D63:E63)</f>
        <v>510820</v>
      </c>
      <c r="D63" s="127">
        <v>50820</v>
      </c>
      <c r="E63" s="128">
        <v>460000</v>
      </c>
      <c r="F63" s="30"/>
    </row>
    <row r="64" spans="1:10" x14ac:dyDescent="0.25">
      <c r="A64" s="91" t="s">
        <v>220</v>
      </c>
      <c r="B64" s="8" t="s">
        <v>221</v>
      </c>
      <c r="C64" s="101">
        <f t="shared" si="0"/>
        <v>3753483</v>
      </c>
      <c r="D64" s="127">
        <v>986063</v>
      </c>
      <c r="E64" s="128">
        <v>2767420</v>
      </c>
      <c r="F64" s="30"/>
    </row>
    <row r="65" spans="1:9" x14ac:dyDescent="0.25">
      <c r="A65" s="91" t="s">
        <v>117</v>
      </c>
      <c r="B65" s="8" t="s">
        <v>162</v>
      </c>
      <c r="C65" s="101">
        <f t="shared" si="0"/>
        <v>251275</v>
      </c>
      <c r="D65" s="78">
        <v>119375</v>
      </c>
      <c r="E65" s="79">
        <v>131900</v>
      </c>
      <c r="F65" s="30"/>
    </row>
    <row r="66" spans="1:9" x14ac:dyDescent="0.25">
      <c r="A66" s="91" t="s">
        <v>113</v>
      </c>
      <c r="B66" s="8" t="s">
        <v>163</v>
      </c>
      <c r="C66" s="101">
        <f t="shared" si="0"/>
        <v>2705251</v>
      </c>
      <c r="D66" s="78">
        <v>235423</v>
      </c>
      <c r="E66" s="79">
        <v>2469828</v>
      </c>
      <c r="F66" s="30"/>
    </row>
    <row r="67" spans="1:9" x14ac:dyDescent="0.25">
      <c r="A67" s="91" t="s">
        <v>118</v>
      </c>
      <c r="B67" s="8" t="s">
        <v>164</v>
      </c>
      <c r="C67" s="101">
        <f t="shared" ref="C67:C79" si="2">SUM(D67:E67)</f>
        <v>308000</v>
      </c>
      <c r="D67" s="78">
        <v>0</v>
      </c>
      <c r="E67" s="79">
        <v>308000</v>
      </c>
      <c r="F67" s="30"/>
    </row>
    <row r="68" spans="1:9" x14ac:dyDescent="0.25">
      <c r="A68" s="91" t="s">
        <v>119</v>
      </c>
      <c r="B68" s="8" t="s">
        <v>165</v>
      </c>
      <c r="C68" s="101">
        <f t="shared" si="2"/>
        <v>1905266</v>
      </c>
      <c r="D68" s="78">
        <v>271900</v>
      </c>
      <c r="E68" s="79">
        <v>1633366</v>
      </c>
      <c r="F68" s="30"/>
    </row>
    <row r="69" spans="1:9" s="6" customFormat="1" ht="16.5" customHeight="1" x14ac:dyDescent="0.2">
      <c r="A69" s="92" t="s">
        <v>114</v>
      </c>
      <c r="B69" s="83" t="s">
        <v>166</v>
      </c>
      <c r="C69" s="102">
        <f t="shared" si="2"/>
        <v>628000</v>
      </c>
      <c r="D69" s="85">
        <v>0</v>
      </c>
      <c r="E69" s="86">
        <v>628000</v>
      </c>
      <c r="F69" s="87"/>
      <c r="G69" s="75"/>
      <c r="I69" s="60"/>
    </row>
    <row r="70" spans="1:9" s="6" customFormat="1" ht="19.5" customHeight="1" x14ac:dyDescent="0.2">
      <c r="A70" s="94">
        <v>10</v>
      </c>
      <c r="B70" s="98" t="s">
        <v>7</v>
      </c>
      <c r="C70" s="111">
        <f t="shared" si="2"/>
        <v>13979752</v>
      </c>
      <c r="D70" s="112">
        <f>SUM(D71:D80)</f>
        <v>5778808</v>
      </c>
      <c r="E70" s="113">
        <f>SUM(E71:E80)</f>
        <v>8200944</v>
      </c>
      <c r="F70" s="34"/>
      <c r="G70" s="73"/>
      <c r="I70" s="60"/>
    </row>
    <row r="71" spans="1:9" ht="16.5" customHeight="1" x14ac:dyDescent="0.25">
      <c r="A71" s="95">
        <v>10120</v>
      </c>
      <c r="B71" s="8" t="s">
        <v>150</v>
      </c>
      <c r="C71" s="101">
        <f t="shared" si="2"/>
        <v>563000</v>
      </c>
      <c r="D71" s="78">
        <v>0</v>
      </c>
      <c r="E71" s="79">
        <v>563000</v>
      </c>
      <c r="F71" s="30"/>
    </row>
    <row r="72" spans="1:9" x14ac:dyDescent="0.25">
      <c r="A72" s="95">
        <v>10121</v>
      </c>
      <c r="B72" s="8" t="s">
        <v>151</v>
      </c>
      <c r="C72" s="101">
        <f t="shared" si="2"/>
        <v>3198186</v>
      </c>
      <c r="D72" s="78">
        <v>2133997</v>
      </c>
      <c r="E72" s="79">
        <v>1064189</v>
      </c>
      <c r="F72" s="30"/>
    </row>
    <row r="73" spans="1:9" x14ac:dyDescent="0.25">
      <c r="A73" s="95">
        <v>10200</v>
      </c>
      <c r="B73" s="8" t="s">
        <v>152</v>
      </c>
      <c r="C73" s="101">
        <f t="shared" si="2"/>
        <v>3630976</v>
      </c>
      <c r="D73" s="78">
        <v>128000</v>
      </c>
      <c r="E73" s="79">
        <v>3502976</v>
      </c>
      <c r="F73" s="30"/>
    </row>
    <row r="74" spans="1:9" x14ac:dyDescent="0.25">
      <c r="A74" s="95">
        <v>10201</v>
      </c>
      <c r="B74" s="8" t="s">
        <v>33</v>
      </c>
      <c r="C74" s="101">
        <f t="shared" si="2"/>
        <v>124800</v>
      </c>
      <c r="D74" s="78">
        <v>95800</v>
      </c>
      <c r="E74" s="79">
        <v>29000</v>
      </c>
      <c r="F74" s="30"/>
    </row>
    <row r="75" spans="1:9" x14ac:dyDescent="0.25">
      <c r="A75" s="95">
        <v>10400</v>
      </c>
      <c r="B75" s="125" t="s">
        <v>311</v>
      </c>
      <c r="C75" s="126">
        <f t="shared" si="2"/>
        <v>1859200</v>
      </c>
      <c r="D75" s="127">
        <v>30000</v>
      </c>
      <c r="E75" s="128">
        <v>1829200</v>
      </c>
      <c r="F75" s="30"/>
    </row>
    <row r="76" spans="1:9" x14ac:dyDescent="0.25">
      <c r="A76" s="95">
        <v>10402</v>
      </c>
      <c r="B76" s="125" t="s">
        <v>153</v>
      </c>
      <c r="C76" s="126">
        <f t="shared" si="2"/>
        <v>1646592</v>
      </c>
      <c r="D76" s="127">
        <v>1064280</v>
      </c>
      <c r="E76" s="128">
        <v>582312</v>
      </c>
      <c r="F76" s="30"/>
    </row>
    <row r="77" spans="1:9" x14ac:dyDescent="0.25">
      <c r="A77" s="95">
        <v>10700</v>
      </c>
      <c r="B77" s="8" t="s">
        <v>154</v>
      </c>
      <c r="C77" s="101">
        <f t="shared" si="2"/>
        <v>484845</v>
      </c>
      <c r="D77" s="78">
        <v>20000</v>
      </c>
      <c r="E77" s="79">
        <v>464845</v>
      </c>
      <c r="F77" s="30"/>
    </row>
    <row r="78" spans="1:9" x14ac:dyDescent="0.25">
      <c r="A78" s="95">
        <v>10701</v>
      </c>
      <c r="B78" s="8" t="s">
        <v>155</v>
      </c>
      <c r="C78" s="101">
        <f t="shared" si="2"/>
        <v>1500000</v>
      </c>
      <c r="D78" s="78">
        <v>1500000</v>
      </c>
      <c r="E78" s="79">
        <v>0</v>
      </c>
      <c r="F78" s="30"/>
    </row>
    <row r="79" spans="1:9" x14ac:dyDescent="0.25">
      <c r="A79" s="95">
        <v>10702</v>
      </c>
      <c r="B79" s="8" t="s">
        <v>156</v>
      </c>
      <c r="C79" s="101">
        <f t="shared" si="2"/>
        <v>940088</v>
      </c>
      <c r="D79" s="3">
        <v>805766</v>
      </c>
      <c r="E79" s="79">
        <v>134322</v>
      </c>
      <c r="F79" s="30"/>
    </row>
    <row r="80" spans="1:9" s="6" customFormat="1" ht="16.5" customHeight="1" x14ac:dyDescent="0.2">
      <c r="A80" s="96">
        <v>10900</v>
      </c>
      <c r="B80" s="25" t="s">
        <v>157</v>
      </c>
      <c r="C80" s="103">
        <f>SUM(D80:E80)</f>
        <v>32065</v>
      </c>
      <c r="D80" s="80">
        <v>965</v>
      </c>
      <c r="E80" s="80">
        <v>31100</v>
      </c>
      <c r="F80" s="32"/>
      <c r="G80" s="75"/>
      <c r="I80" s="60"/>
    </row>
    <row r="82" spans="2:3" x14ac:dyDescent="0.25">
      <c r="B82" s="464"/>
      <c r="C82" s="463"/>
    </row>
  </sheetData>
  <mergeCells count="2">
    <mergeCell ref="B1:C1"/>
    <mergeCell ref="B82:C82"/>
  </mergeCells>
  <pageMargins left="0.70866141732283472" right="0.70866141732283472" top="0.94488188976377963" bottom="0.74803149606299213" header="0.31496062992125984" footer="0.31496062992125984"/>
  <pageSetup paperSize="9" scale="96" firstPageNumber="3" fitToHeight="2" orientation="portrait" useFirstPageNumber="1" r:id="rId1"/>
  <headerFooter>
    <oddHeader>&amp;RLisa 3
Tartu Linnavolikogu ..2018 a
määruse nr. .. juurde</oddHeader>
    <oddFooter>&amp;C&amp;P</oddFooter>
  </headerFooter>
  <ignoredErrors>
    <ignoredError sqref="A5:A24 A65:A69 A54:A60 A40:A52 A62:A63 A26:A30 A32:A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showGridLines="0" view="pageLayout" topLeftCell="A192" zoomScaleNormal="100" workbookViewId="0">
      <selection activeCell="I3" sqref="I3"/>
    </sheetView>
  </sheetViews>
  <sheetFormatPr defaultRowHeight="15" x14ac:dyDescent="0.25"/>
  <cols>
    <col min="1" max="1" width="0.85546875" style="179" customWidth="1"/>
    <col min="2" max="2" width="40.140625" style="390" customWidth="1"/>
    <col min="3" max="3" width="4.42578125" style="391" customWidth="1"/>
    <col min="4" max="4" width="11.85546875" style="392" customWidth="1"/>
    <col min="5" max="5" width="12.28515625" style="393" customWidth="1"/>
    <col min="6" max="6" width="12.85546875" style="180" customWidth="1"/>
    <col min="7" max="7" width="0.140625" style="179" customWidth="1"/>
    <col min="8" max="8" width="2" style="179" customWidth="1"/>
    <col min="9" max="16384" width="9.140625" style="180"/>
  </cols>
  <sheetData>
    <row r="1" spans="1:8" x14ac:dyDescent="0.25">
      <c r="B1" s="467" t="s">
        <v>316</v>
      </c>
      <c r="C1" s="467"/>
      <c r="D1" s="467"/>
      <c r="E1" s="467"/>
      <c r="F1" s="467"/>
    </row>
    <row r="2" spans="1:8" x14ac:dyDescent="0.25">
      <c r="B2" s="181"/>
      <c r="C2" s="182"/>
      <c r="D2" s="183"/>
      <c r="E2" s="184"/>
      <c r="F2" s="185" t="s">
        <v>23</v>
      </c>
    </row>
    <row r="3" spans="1:8" s="189" customFormat="1" x14ac:dyDescent="0.2">
      <c r="A3" s="186"/>
      <c r="B3" s="468"/>
      <c r="C3" s="470" t="s">
        <v>189</v>
      </c>
      <c r="D3" s="472" t="s">
        <v>15</v>
      </c>
      <c r="E3" s="474" t="s">
        <v>11</v>
      </c>
      <c r="F3" s="475"/>
      <c r="G3" s="187"/>
      <c r="H3" s="188"/>
    </row>
    <row r="4" spans="1:8" s="189" customFormat="1" x14ac:dyDescent="0.2">
      <c r="A4" s="190"/>
      <c r="B4" s="469"/>
      <c r="C4" s="471"/>
      <c r="D4" s="473"/>
      <c r="E4" s="191" t="s">
        <v>12</v>
      </c>
      <c r="F4" s="192" t="s">
        <v>24</v>
      </c>
      <c r="G4" s="193"/>
      <c r="H4" s="188"/>
    </row>
    <row r="5" spans="1:8" s="189" customFormat="1" ht="28.5" x14ac:dyDescent="0.2">
      <c r="A5" s="194"/>
      <c r="B5" s="195" t="s">
        <v>190</v>
      </c>
      <c r="C5" s="196"/>
      <c r="D5" s="197">
        <f>SUM(D6:D8)</f>
        <v>39083615</v>
      </c>
      <c r="E5" s="197">
        <f>SUM(E6:E8)</f>
        <v>29507674</v>
      </c>
      <c r="F5" s="198">
        <f>SUM(F6:F8)</f>
        <v>9575941</v>
      </c>
      <c r="G5" s="199"/>
      <c r="H5" s="188"/>
    </row>
    <row r="6" spans="1:8" ht="16.5" customHeight="1" x14ac:dyDescent="0.25">
      <c r="A6" s="200"/>
      <c r="B6" s="201" t="s">
        <v>26</v>
      </c>
      <c r="C6" s="202" t="s">
        <v>55</v>
      </c>
      <c r="D6" s="203">
        <f>SUM(E6:F6)</f>
        <v>34742130</v>
      </c>
      <c r="E6" s="204">
        <f>SUMIF($C10:$C189,$C6,E10:E189)</f>
        <v>27666189</v>
      </c>
      <c r="F6" s="205">
        <f>SUMIF($C10:$C189,$C6,F10:F189)</f>
        <v>7075941</v>
      </c>
      <c r="G6" s="206"/>
    </row>
    <row r="7" spans="1:8" x14ac:dyDescent="0.25">
      <c r="A7" s="200"/>
      <c r="B7" s="207" t="s">
        <v>27</v>
      </c>
      <c r="C7" s="208" t="s">
        <v>57</v>
      </c>
      <c r="D7" s="203">
        <f>SUM(E7:F7)</f>
        <v>3481485</v>
      </c>
      <c r="E7" s="204">
        <f>SUMIF($C10:$C189,$C7,E10:E189)</f>
        <v>981485</v>
      </c>
      <c r="F7" s="205">
        <f>SUMIF($C10:$C189,$C7,F10:F189)</f>
        <v>2500000</v>
      </c>
      <c r="G7" s="206"/>
    </row>
    <row r="8" spans="1:8" s="189" customFormat="1" ht="16.5" customHeight="1" x14ac:dyDescent="0.25">
      <c r="A8" s="190"/>
      <c r="B8" s="209" t="s">
        <v>30</v>
      </c>
      <c r="C8" s="210" t="s">
        <v>56</v>
      </c>
      <c r="D8" s="211">
        <f t="shared" ref="D8" si="0">SUM(E8:F8)</f>
        <v>860000</v>
      </c>
      <c r="E8" s="212">
        <f>SUMIF($C10:$C189,$C8,E10:E189)</f>
        <v>860000</v>
      </c>
      <c r="F8" s="213">
        <f>SUMIF($C10:$C189,$C8,F10:F189)</f>
        <v>0</v>
      </c>
      <c r="G8" s="193"/>
      <c r="H8" s="188"/>
    </row>
    <row r="9" spans="1:8" s="215" customFormat="1" ht="20.25" customHeight="1" x14ac:dyDescent="0.2">
      <c r="A9" s="214"/>
      <c r="B9" s="476" t="s">
        <v>48</v>
      </c>
      <c r="C9" s="476"/>
      <c r="D9" s="476"/>
      <c r="E9" s="476"/>
      <c r="F9" s="476"/>
      <c r="G9" s="214"/>
      <c r="H9" s="214"/>
    </row>
    <row r="10" spans="1:8" s="189" customFormat="1" ht="28.5" x14ac:dyDescent="0.2">
      <c r="A10" s="186"/>
      <c r="B10" s="216" t="s">
        <v>203</v>
      </c>
      <c r="C10" s="217"/>
      <c r="D10" s="218">
        <f>SUM(D11,D13)</f>
        <v>2006400</v>
      </c>
      <c r="E10" s="218">
        <f>SUM(E11,E13)</f>
        <v>2006400</v>
      </c>
      <c r="F10" s="219">
        <f>SUM(F11,F13)</f>
        <v>0</v>
      </c>
      <c r="G10" s="187"/>
      <c r="H10" s="188"/>
    </row>
    <row r="11" spans="1:8" ht="17.25" customHeight="1" x14ac:dyDescent="0.25">
      <c r="A11" s="200"/>
      <c r="B11" s="220" t="s">
        <v>191</v>
      </c>
      <c r="C11" s="221"/>
      <c r="D11" s="222">
        <f>SUM(D12)</f>
        <v>860000</v>
      </c>
      <c r="E11" s="222">
        <f>SUM(E12)</f>
        <v>860000</v>
      </c>
      <c r="F11" s="223">
        <f>SUM(F12:F12)</f>
        <v>0</v>
      </c>
      <c r="G11" s="206"/>
    </row>
    <row r="12" spans="1:8" ht="16.5" customHeight="1" x14ac:dyDescent="0.25">
      <c r="A12" s="200"/>
      <c r="B12" s="224" t="s">
        <v>331</v>
      </c>
      <c r="C12" s="208" t="s">
        <v>56</v>
      </c>
      <c r="D12" s="203">
        <f>SUM(E12:F12)</f>
        <v>860000</v>
      </c>
      <c r="E12" s="204">
        <v>860000</v>
      </c>
      <c r="F12" s="205"/>
      <c r="G12" s="206"/>
    </row>
    <row r="13" spans="1:8" ht="17.25" customHeight="1" x14ac:dyDescent="0.25">
      <c r="A13" s="200"/>
      <c r="B13" s="225" t="s">
        <v>423</v>
      </c>
      <c r="C13" s="226"/>
      <c r="D13" s="222">
        <f>SUM(D14:D15)</f>
        <v>1146400</v>
      </c>
      <c r="E13" s="222">
        <f>SUM(E14:E15)</f>
        <v>1146400</v>
      </c>
      <c r="F13" s="223">
        <f>SUM(F14:F15)</f>
        <v>0</v>
      </c>
      <c r="G13" s="206"/>
    </row>
    <row r="14" spans="1:8" ht="16.5" customHeight="1" x14ac:dyDescent="0.25">
      <c r="A14" s="200"/>
      <c r="B14" s="224" t="s">
        <v>332</v>
      </c>
      <c r="C14" s="208" t="s">
        <v>55</v>
      </c>
      <c r="D14" s="203">
        <f>SUM(E14:F14)</f>
        <v>600000</v>
      </c>
      <c r="E14" s="204">
        <v>600000</v>
      </c>
      <c r="F14" s="205"/>
      <c r="G14" s="206"/>
    </row>
    <row r="15" spans="1:8" ht="16.5" customHeight="1" x14ac:dyDescent="0.25">
      <c r="A15" s="200"/>
      <c r="B15" s="224" t="s">
        <v>333</v>
      </c>
      <c r="C15" s="208" t="s">
        <v>55</v>
      </c>
      <c r="D15" s="203">
        <f>SUM(E15:F15)</f>
        <v>546400</v>
      </c>
      <c r="E15" s="204">
        <v>546400</v>
      </c>
      <c r="F15" s="205"/>
      <c r="G15" s="206"/>
    </row>
    <row r="16" spans="1:8" s="189" customFormat="1" ht="16.5" hidden="1" customHeight="1" x14ac:dyDescent="0.2">
      <c r="A16" s="194"/>
      <c r="B16" s="227" t="s">
        <v>204</v>
      </c>
      <c r="C16" s="228"/>
      <c r="D16" s="229">
        <f>SUM(E16:F16)</f>
        <v>0</v>
      </c>
      <c r="E16" s="218">
        <f>SUM(E17)</f>
        <v>0</v>
      </c>
      <c r="F16" s="219"/>
      <c r="G16" s="199"/>
      <c r="H16" s="188"/>
    </row>
    <row r="17" spans="1:8" s="189" customFormat="1" ht="30" hidden="1" x14ac:dyDescent="0.2">
      <c r="A17" s="194"/>
      <c r="B17" s="230" t="s">
        <v>424</v>
      </c>
      <c r="C17" s="231" t="s">
        <v>57</v>
      </c>
      <c r="D17" s="232">
        <f>SUM(E17:F17)</f>
        <v>0</v>
      </c>
      <c r="E17" s="233"/>
      <c r="F17" s="234"/>
      <c r="G17" s="199"/>
      <c r="H17" s="188"/>
    </row>
    <row r="18" spans="1:8" s="189" customFormat="1" ht="20.25" customHeight="1" x14ac:dyDescent="0.2">
      <c r="A18" s="186"/>
      <c r="B18" s="235" t="s">
        <v>193</v>
      </c>
      <c r="C18" s="236"/>
      <c r="D18" s="237">
        <f>SUM(D19,D20,D43,D46,D49,D50,D55)</f>
        <v>16474496</v>
      </c>
      <c r="E18" s="237">
        <f t="shared" ref="E18:F18" si="1">SUM(E19,E20,E43,E46,E49,E50,E55)</f>
        <v>10203825</v>
      </c>
      <c r="F18" s="237">
        <f t="shared" si="1"/>
        <v>6270671</v>
      </c>
      <c r="G18" s="187"/>
      <c r="H18" s="188"/>
    </row>
    <row r="19" spans="1:8" s="189" customFormat="1" ht="20.25" customHeight="1" x14ac:dyDescent="0.2">
      <c r="A19" s="194"/>
      <c r="B19" s="238" t="s">
        <v>242</v>
      </c>
      <c r="C19" s="239" t="s">
        <v>55</v>
      </c>
      <c r="D19" s="240">
        <f>SUM(E19:F19)</f>
        <v>2150000</v>
      </c>
      <c r="E19" s="240">
        <v>2150000</v>
      </c>
      <c r="F19" s="241"/>
      <c r="G19" s="199"/>
      <c r="H19" s="188"/>
    </row>
    <row r="20" spans="1:8" s="179" customFormat="1" ht="17.25" customHeight="1" x14ac:dyDescent="0.25">
      <c r="A20" s="200"/>
      <c r="B20" s="242" t="s">
        <v>334</v>
      </c>
      <c r="C20" s="243"/>
      <c r="D20" s="244">
        <f>SUM(D21,D37:D38,D42,)</f>
        <v>8890000</v>
      </c>
      <c r="E20" s="244">
        <f>SUM(E21,E37:E38,E42,)</f>
        <v>7283000</v>
      </c>
      <c r="F20" s="245">
        <f>SUM(F21,F37:F38,F42)</f>
        <v>1607000</v>
      </c>
      <c r="G20" s="206"/>
    </row>
    <row r="21" spans="1:8" ht="29.25" x14ac:dyDescent="0.25">
      <c r="A21" s="200"/>
      <c r="B21" s="246" t="s">
        <v>335</v>
      </c>
      <c r="C21" s="247" t="s">
        <v>55</v>
      </c>
      <c r="D21" s="248">
        <f>SUM(E21:F21)</f>
        <v>5200000</v>
      </c>
      <c r="E21" s="249">
        <f>SUM(E22:E36)</f>
        <v>5200000</v>
      </c>
      <c r="F21" s="250">
        <f>SUM(F22:F36)</f>
        <v>0</v>
      </c>
      <c r="G21" s="206"/>
    </row>
    <row r="22" spans="1:8" ht="30" x14ac:dyDescent="0.25">
      <c r="A22" s="200"/>
      <c r="B22" s="251" t="s">
        <v>336</v>
      </c>
      <c r="C22" s="247"/>
      <c r="D22" s="253">
        <f>SUM(E22:F22)</f>
        <v>1000000</v>
      </c>
      <c r="E22" s="254">
        <v>1000000</v>
      </c>
      <c r="F22" s="205"/>
      <c r="G22" s="206"/>
    </row>
    <row r="23" spans="1:8" x14ac:dyDescent="0.25">
      <c r="A23" s="200"/>
      <c r="B23" s="251" t="s">
        <v>337</v>
      </c>
      <c r="C23" s="247"/>
      <c r="D23" s="203">
        <f>SUM(E23:F23)</f>
        <v>850000</v>
      </c>
      <c r="E23" s="204">
        <v>850000</v>
      </c>
      <c r="F23" s="205"/>
      <c r="G23" s="206"/>
    </row>
    <row r="24" spans="1:8" x14ac:dyDescent="0.25">
      <c r="A24" s="200"/>
      <c r="B24" s="251" t="s">
        <v>338</v>
      </c>
      <c r="C24" s="247"/>
      <c r="D24" s="203">
        <f>SUM(E24:F24)</f>
        <v>800000</v>
      </c>
      <c r="E24" s="204">
        <v>800000</v>
      </c>
      <c r="F24" s="205"/>
      <c r="G24" s="206"/>
    </row>
    <row r="25" spans="1:8" x14ac:dyDescent="0.25">
      <c r="A25" s="200"/>
      <c r="B25" s="251" t="s">
        <v>339</v>
      </c>
      <c r="C25" s="247"/>
      <c r="D25" s="203">
        <f t="shared" ref="D25:D36" si="2">SUM(E25:F25)</f>
        <v>450000</v>
      </c>
      <c r="E25" s="204">
        <v>450000</v>
      </c>
      <c r="F25" s="205"/>
      <c r="G25" s="206"/>
    </row>
    <row r="26" spans="1:8" x14ac:dyDescent="0.25">
      <c r="A26" s="200"/>
      <c r="B26" s="251" t="s">
        <v>340</v>
      </c>
      <c r="C26" s="247"/>
      <c r="D26" s="203">
        <f>SUM(E26:F26)</f>
        <v>450000</v>
      </c>
      <c r="E26" s="204">
        <v>450000</v>
      </c>
      <c r="F26" s="205"/>
      <c r="G26" s="206"/>
    </row>
    <row r="27" spans="1:8" x14ac:dyDescent="0.25">
      <c r="A27" s="200"/>
      <c r="B27" s="251" t="s">
        <v>341</v>
      </c>
      <c r="C27" s="247"/>
      <c r="D27" s="203">
        <f t="shared" si="2"/>
        <v>350000</v>
      </c>
      <c r="E27" s="204">
        <v>350000</v>
      </c>
      <c r="F27" s="205"/>
      <c r="G27" s="206"/>
    </row>
    <row r="28" spans="1:8" x14ac:dyDescent="0.25">
      <c r="A28" s="200"/>
      <c r="B28" s="251" t="s">
        <v>342</v>
      </c>
      <c r="C28" s="247"/>
      <c r="D28" s="203">
        <f t="shared" si="2"/>
        <v>350000</v>
      </c>
      <c r="E28" s="204">
        <v>350000</v>
      </c>
      <c r="F28" s="205"/>
      <c r="G28" s="206"/>
    </row>
    <row r="29" spans="1:8" x14ac:dyDescent="0.25">
      <c r="A29" s="200"/>
      <c r="B29" s="251" t="s">
        <v>343</v>
      </c>
      <c r="C29" s="247"/>
      <c r="D29" s="203">
        <f t="shared" si="2"/>
        <v>300000</v>
      </c>
      <c r="E29" s="204">
        <v>300000</v>
      </c>
      <c r="F29" s="205"/>
      <c r="G29" s="206"/>
    </row>
    <row r="30" spans="1:8" s="179" customFormat="1" x14ac:dyDescent="0.25">
      <c r="A30" s="200"/>
      <c r="B30" s="251" t="s">
        <v>344</v>
      </c>
      <c r="C30" s="247"/>
      <c r="D30" s="203">
        <f t="shared" si="2"/>
        <v>225000</v>
      </c>
      <c r="E30" s="204">
        <v>225000</v>
      </c>
      <c r="F30" s="205"/>
      <c r="G30" s="206"/>
    </row>
    <row r="31" spans="1:8" s="179" customFormat="1" x14ac:dyDescent="0.25">
      <c r="A31" s="200"/>
      <c r="B31" s="251" t="s">
        <v>345</v>
      </c>
      <c r="C31" s="247"/>
      <c r="D31" s="203">
        <f t="shared" si="2"/>
        <v>200000</v>
      </c>
      <c r="E31" s="204">
        <v>200000</v>
      </c>
      <c r="F31" s="205"/>
      <c r="G31" s="206"/>
    </row>
    <row r="32" spans="1:8" s="179" customFormat="1" x14ac:dyDescent="0.25">
      <c r="A32" s="200"/>
      <c r="B32" s="251" t="s">
        <v>346</v>
      </c>
      <c r="C32" s="247"/>
      <c r="D32" s="203">
        <f t="shared" si="2"/>
        <v>125000</v>
      </c>
      <c r="E32" s="204">
        <v>125000</v>
      </c>
      <c r="F32" s="205"/>
      <c r="G32" s="206"/>
    </row>
    <row r="33" spans="1:7" s="179" customFormat="1" hidden="1" x14ac:dyDescent="0.25">
      <c r="A33" s="200"/>
      <c r="B33" s="251" t="s">
        <v>205</v>
      </c>
      <c r="C33" s="247"/>
      <c r="D33" s="203">
        <f t="shared" si="2"/>
        <v>0</v>
      </c>
      <c r="E33" s="204"/>
      <c r="F33" s="205"/>
      <c r="G33" s="206"/>
    </row>
    <row r="34" spans="1:7" s="179" customFormat="1" hidden="1" x14ac:dyDescent="0.25">
      <c r="A34" s="200"/>
      <c r="B34" s="251" t="s">
        <v>206</v>
      </c>
      <c r="C34" s="247"/>
      <c r="D34" s="203">
        <f t="shared" si="2"/>
        <v>0</v>
      </c>
      <c r="E34" s="204"/>
      <c r="F34" s="205"/>
      <c r="G34" s="206"/>
    </row>
    <row r="35" spans="1:7" s="179" customFormat="1" hidden="1" x14ac:dyDescent="0.25">
      <c r="A35" s="200"/>
      <c r="B35" s="252" t="s">
        <v>207</v>
      </c>
      <c r="C35" s="239"/>
      <c r="D35" s="253">
        <f t="shared" si="2"/>
        <v>0</v>
      </c>
      <c r="E35" s="254"/>
      <c r="F35" s="205"/>
      <c r="G35" s="206"/>
    </row>
    <row r="36" spans="1:7" s="179" customFormat="1" x14ac:dyDescent="0.25">
      <c r="A36" s="200"/>
      <c r="B36" s="251" t="s">
        <v>243</v>
      </c>
      <c r="C36" s="247"/>
      <c r="D36" s="203">
        <f t="shared" si="2"/>
        <v>100000</v>
      </c>
      <c r="E36" s="204">
        <v>100000</v>
      </c>
      <c r="F36" s="205"/>
      <c r="G36" s="206"/>
    </row>
    <row r="37" spans="1:7" s="179" customFormat="1" ht="29.25" x14ac:dyDescent="0.25">
      <c r="A37" s="200"/>
      <c r="B37" s="246" t="s">
        <v>244</v>
      </c>
      <c r="C37" s="247" t="s">
        <v>55</v>
      </c>
      <c r="D37" s="399">
        <f>SUM(E37:F37)</f>
        <v>1000000</v>
      </c>
      <c r="E37" s="400">
        <v>1000000</v>
      </c>
      <c r="F37" s="401"/>
      <c r="G37" s="206"/>
    </row>
    <row r="38" spans="1:7" s="179" customFormat="1" x14ac:dyDescent="0.25">
      <c r="A38" s="200"/>
      <c r="B38" s="246" t="s">
        <v>347</v>
      </c>
      <c r="C38" s="247" t="s">
        <v>55</v>
      </c>
      <c r="D38" s="248">
        <f>SUM(E38:F38)</f>
        <v>2690000</v>
      </c>
      <c r="E38" s="250">
        <f>SUM(E39:E41)</f>
        <v>1083000</v>
      </c>
      <c r="F38" s="250">
        <f>SUM(F39:F41)</f>
        <v>1607000</v>
      </c>
      <c r="G38" s="206"/>
    </row>
    <row r="39" spans="1:7" s="179" customFormat="1" x14ac:dyDescent="0.25">
      <c r="A39" s="200"/>
      <c r="B39" s="251" t="s">
        <v>348</v>
      </c>
      <c r="C39" s="247"/>
      <c r="D39" s="203">
        <f t="shared" ref="D39:D61" si="3">SUM(E39:F39)</f>
        <v>1240000</v>
      </c>
      <c r="E39" s="255">
        <v>500000</v>
      </c>
      <c r="F39" s="256">
        <v>740000</v>
      </c>
      <c r="G39" s="206"/>
    </row>
    <row r="40" spans="1:7" s="179" customFormat="1" ht="17.25" customHeight="1" x14ac:dyDescent="0.25">
      <c r="A40" s="200"/>
      <c r="B40" s="251" t="s">
        <v>349</v>
      </c>
      <c r="C40" s="247"/>
      <c r="D40" s="203">
        <f t="shared" si="3"/>
        <v>1000000</v>
      </c>
      <c r="E40" s="204">
        <v>250000</v>
      </c>
      <c r="F40" s="205">
        <v>750000</v>
      </c>
      <c r="G40" s="206"/>
    </row>
    <row r="41" spans="1:7" s="179" customFormat="1" x14ac:dyDescent="0.25">
      <c r="A41" s="200"/>
      <c r="B41" s="251" t="s">
        <v>350</v>
      </c>
      <c r="C41" s="247"/>
      <c r="D41" s="203">
        <f t="shared" si="3"/>
        <v>450000</v>
      </c>
      <c r="E41" s="255">
        <v>333000</v>
      </c>
      <c r="F41" s="256">
        <v>117000</v>
      </c>
      <c r="G41" s="206"/>
    </row>
    <row r="42" spans="1:7" hidden="1" x14ac:dyDescent="0.25">
      <c r="A42" s="200"/>
      <c r="B42" s="257" t="s">
        <v>58</v>
      </c>
      <c r="C42" s="247" t="s">
        <v>55</v>
      </c>
      <c r="D42" s="203">
        <f t="shared" si="3"/>
        <v>0</v>
      </c>
      <c r="E42" s="249"/>
      <c r="F42" s="250"/>
      <c r="G42" s="206"/>
    </row>
    <row r="43" spans="1:7" s="278" customFormat="1" x14ac:dyDescent="0.25">
      <c r="A43" s="276"/>
      <c r="B43" s="258" t="s">
        <v>240</v>
      </c>
      <c r="C43" s="259" t="s">
        <v>55</v>
      </c>
      <c r="D43" s="260">
        <f t="shared" si="3"/>
        <v>132000</v>
      </c>
      <c r="E43" s="261">
        <f>SUM(E44:E45)</f>
        <v>91000</v>
      </c>
      <c r="F43" s="261">
        <f>SUM(F44:F45)</f>
        <v>41000</v>
      </c>
      <c r="G43" s="277"/>
    </row>
    <row r="44" spans="1:7" s="281" customFormat="1" x14ac:dyDescent="0.25">
      <c r="A44" s="279"/>
      <c r="B44" s="251" t="s">
        <v>351</v>
      </c>
      <c r="C44" s="247"/>
      <c r="D44" s="203">
        <f t="shared" si="3"/>
        <v>50000</v>
      </c>
      <c r="E44" s="255">
        <v>50000</v>
      </c>
      <c r="F44" s="256"/>
      <c r="G44" s="280"/>
    </row>
    <row r="45" spans="1:7" s="281" customFormat="1" x14ac:dyDescent="0.25">
      <c r="A45" s="279"/>
      <c r="B45" s="251" t="s">
        <v>352</v>
      </c>
      <c r="C45" s="247"/>
      <c r="D45" s="203">
        <f t="shared" si="3"/>
        <v>82000</v>
      </c>
      <c r="E45" s="255">
        <v>41000</v>
      </c>
      <c r="F45" s="256">
        <v>41000</v>
      </c>
      <c r="G45" s="280"/>
    </row>
    <row r="46" spans="1:7" s="281" customFormat="1" x14ac:dyDescent="0.25">
      <c r="A46" s="279"/>
      <c r="B46" s="262" t="s">
        <v>208</v>
      </c>
      <c r="C46" s="259" t="s">
        <v>55</v>
      </c>
      <c r="D46" s="263">
        <f t="shared" si="3"/>
        <v>1798171</v>
      </c>
      <c r="E46" s="264">
        <f>SUM(E47:E48)</f>
        <v>335000</v>
      </c>
      <c r="F46" s="265">
        <f>SUM(F47:F48)</f>
        <v>1463171</v>
      </c>
      <c r="G46" s="280"/>
    </row>
    <row r="47" spans="1:7" s="281" customFormat="1" ht="45" x14ac:dyDescent="0.25">
      <c r="A47" s="279"/>
      <c r="B47" s="251" t="s">
        <v>245</v>
      </c>
      <c r="C47" s="247"/>
      <c r="D47" s="253">
        <f t="shared" si="3"/>
        <v>1723171</v>
      </c>
      <c r="E47" s="254">
        <v>260000</v>
      </c>
      <c r="F47" s="353">
        <v>1463171</v>
      </c>
      <c r="G47" s="280"/>
    </row>
    <row r="48" spans="1:7" s="281" customFormat="1" ht="18" customHeight="1" x14ac:dyDescent="0.25">
      <c r="A48" s="279"/>
      <c r="B48" s="266" t="s">
        <v>353</v>
      </c>
      <c r="C48" s="267"/>
      <c r="D48" s="268">
        <f t="shared" si="3"/>
        <v>75000</v>
      </c>
      <c r="E48" s="269">
        <v>75000</v>
      </c>
      <c r="F48" s="270"/>
      <c r="G48" s="280"/>
    </row>
    <row r="49" spans="1:8" s="281" customFormat="1" ht="17.25" customHeight="1" x14ac:dyDescent="0.25">
      <c r="A49" s="279"/>
      <c r="B49" s="271" t="s">
        <v>425</v>
      </c>
      <c r="C49" s="239" t="s">
        <v>55</v>
      </c>
      <c r="D49" s="272">
        <f>SUM(E49:F49)</f>
        <v>41000</v>
      </c>
      <c r="E49" s="273">
        <v>41000</v>
      </c>
      <c r="F49" s="274">
        <v>0</v>
      </c>
      <c r="G49" s="280"/>
    </row>
    <row r="50" spans="1:8" s="278" customFormat="1" ht="19.5" customHeight="1" x14ac:dyDescent="0.25">
      <c r="A50" s="276"/>
      <c r="B50" s="271" t="s">
        <v>426</v>
      </c>
      <c r="C50" s="259" t="s">
        <v>57</v>
      </c>
      <c r="D50" s="377">
        <f t="shared" si="3"/>
        <v>155825</v>
      </c>
      <c r="E50" s="343">
        <f>SUM(E51:E53)</f>
        <v>155825</v>
      </c>
      <c r="F50" s="265">
        <f>SUM(F51:F53)</f>
        <v>0</v>
      </c>
      <c r="G50" s="277"/>
    </row>
    <row r="51" spans="1:8" s="282" customFormat="1" ht="30" customHeight="1" x14ac:dyDescent="0.25">
      <c r="A51" s="279"/>
      <c r="B51" s="252" t="s">
        <v>354</v>
      </c>
      <c r="C51" s="239"/>
      <c r="D51" s="253">
        <f t="shared" si="3"/>
        <v>85000</v>
      </c>
      <c r="E51" s="254">
        <v>85000</v>
      </c>
      <c r="F51" s="256"/>
      <c r="G51" s="280"/>
      <c r="H51" s="281"/>
    </row>
    <row r="52" spans="1:8" s="282" customFormat="1" x14ac:dyDescent="0.25">
      <c r="A52" s="279"/>
      <c r="B52" s="252" t="s">
        <v>355</v>
      </c>
      <c r="C52" s="239"/>
      <c r="D52" s="253">
        <f t="shared" si="3"/>
        <v>60000</v>
      </c>
      <c r="E52" s="254">
        <v>60000</v>
      </c>
      <c r="F52" s="256"/>
      <c r="G52" s="280"/>
      <c r="H52" s="281"/>
    </row>
    <row r="53" spans="1:8" s="282" customFormat="1" ht="30" x14ac:dyDescent="0.25">
      <c r="A53" s="279"/>
      <c r="B53" s="266" t="s">
        <v>356</v>
      </c>
      <c r="C53" s="267"/>
      <c r="D53" s="268">
        <f t="shared" si="3"/>
        <v>10825</v>
      </c>
      <c r="E53" s="269">
        <v>10825</v>
      </c>
      <c r="F53" s="270"/>
      <c r="G53" s="280"/>
      <c r="H53" s="281"/>
    </row>
    <row r="54" spans="1:8" s="282" customFormat="1" hidden="1" x14ac:dyDescent="0.25">
      <c r="A54" s="279"/>
      <c r="G54" s="280"/>
      <c r="H54" s="281"/>
    </row>
    <row r="55" spans="1:8" s="289" customFormat="1" ht="17.25" customHeight="1" x14ac:dyDescent="0.25">
      <c r="A55" s="287"/>
      <c r="B55" s="258" t="s">
        <v>31</v>
      </c>
      <c r="C55" s="259"/>
      <c r="D55" s="275">
        <f t="shared" si="3"/>
        <v>3307500</v>
      </c>
      <c r="E55" s="283">
        <f>SUM(E56:E61)</f>
        <v>148000</v>
      </c>
      <c r="F55" s="284">
        <f>SUM(F56:F61)</f>
        <v>3159500</v>
      </c>
      <c r="G55" s="288"/>
    </row>
    <row r="56" spans="1:8" ht="27" customHeight="1" x14ac:dyDescent="0.25">
      <c r="A56" s="200"/>
      <c r="B56" s="251" t="s">
        <v>209</v>
      </c>
      <c r="C56" s="247" t="s">
        <v>57</v>
      </c>
      <c r="D56" s="402">
        <f t="shared" si="3"/>
        <v>2500000</v>
      </c>
      <c r="E56" s="303"/>
      <c r="F56" s="373">
        <v>2500000</v>
      </c>
      <c r="G56" s="206"/>
    </row>
    <row r="57" spans="1:8" ht="27" customHeight="1" x14ac:dyDescent="0.25">
      <c r="A57" s="200"/>
      <c r="B57" s="251" t="s">
        <v>246</v>
      </c>
      <c r="C57" s="247" t="s">
        <v>55</v>
      </c>
      <c r="D57" s="253">
        <f t="shared" si="3"/>
        <v>659500</v>
      </c>
      <c r="E57" s="254"/>
      <c r="F57" s="353">
        <v>659500</v>
      </c>
      <c r="G57" s="206"/>
    </row>
    <row r="58" spans="1:8" x14ac:dyDescent="0.25">
      <c r="A58" s="200"/>
      <c r="B58" s="251" t="s">
        <v>247</v>
      </c>
      <c r="C58" s="247" t="s">
        <v>55</v>
      </c>
      <c r="D58" s="203">
        <f t="shared" si="3"/>
        <v>75000</v>
      </c>
      <c r="E58" s="204">
        <v>75000</v>
      </c>
      <c r="F58" s="205"/>
      <c r="G58" s="206"/>
    </row>
    <row r="59" spans="1:8" x14ac:dyDescent="0.25">
      <c r="A59" s="200"/>
      <c r="B59" s="251" t="s">
        <v>248</v>
      </c>
      <c r="C59" s="247" t="s">
        <v>55</v>
      </c>
      <c r="D59" s="203">
        <f t="shared" si="3"/>
        <v>50000</v>
      </c>
      <c r="E59" s="204">
        <v>50000</v>
      </c>
      <c r="F59" s="205"/>
      <c r="G59" s="206"/>
    </row>
    <row r="60" spans="1:8" x14ac:dyDescent="0.25">
      <c r="A60" s="200"/>
      <c r="B60" s="251" t="s">
        <v>249</v>
      </c>
      <c r="C60" s="247" t="s">
        <v>55</v>
      </c>
      <c r="D60" s="203">
        <f t="shared" si="3"/>
        <v>23000</v>
      </c>
      <c r="E60" s="204">
        <v>23000</v>
      </c>
      <c r="F60" s="205"/>
      <c r="G60" s="206"/>
    </row>
    <row r="61" spans="1:8" hidden="1" x14ac:dyDescent="0.25">
      <c r="A61" s="311"/>
      <c r="B61" s="290" t="s">
        <v>248</v>
      </c>
      <c r="C61" s="291" t="s">
        <v>55</v>
      </c>
      <c r="D61" s="211">
        <f t="shared" si="3"/>
        <v>0</v>
      </c>
      <c r="E61" s="292"/>
      <c r="F61" s="293"/>
      <c r="G61" s="312"/>
    </row>
    <row r="62" spans="1:8" s="188" customFormat="1" ht="21" customHeight="1" x14ac:dyDescent="0.2">
      <c r="A62" s="186"/>
      <c r="B62" s="216" t="s">
        <v>194</v>
      </c>
      <c r="C62" s="217"/>
      <c r="D62" s="218">
        <f>SUM(D63,D64,D67)</f>
        <v>145000</v>
      </c>
      <c r="E62" s="218">
        <f t="shared" ref="E62:F62" si="4">SUM(E63,E64,E67)</f>
        <v>145000</v>
      </c>
      <c r="F62" s="219">
        <f t="shared" si="4"/>
        <v>0</v>
      </c>
      <c r="G62" s="187"/>
    </row>
    <row r="63" spans="1:8" s="188" customFormat="1" ht="30" hidden="1" x14ac:dyDescent="0.2">
      <c r="A63" s="194"/>
      <c r="B63" s="294" t="s">
        <v>427</v>
      </c>
      <c r="C63" s="295" t="s">
        <v>55</v>
      </c>
      <c r="D63" s="296">
        <f>SUM(E63:F63)</f>
        <v>0</v>
      </c>
      <c r="E63" s="240"/>
      <c r="F63" s="297"/>
      <c r="G63" s="199"/>
    </row>
    <row r="64" spans="1:8" s="188" customFormat="1" x14ac:dyDescent="0.2">
      <c r="A64" s="194"/>
      <c r="B64" s="298" t="s">
        <v>210</v>
      </c>
      <c r="C64" s="295"/>
      <c r="D64" s="299">
        <f>SUM(D65:D66)</f>
        <v>15000</v>
      </c>
      <c r="E64" s="299">
        <f t="shared" ref="E64:F64" si="5">SUM(E65:E66)</f>
        <v>15000</v>
      </c>
      <c r="F64" s="300">
        <f t="shared" si="5"/>
        <v>0</v>
      </c>
      <c r="G64" s="199"/>
    </row>
    <row r="65" spans="1:9" s="188" customFormat="1" hidden="1" x14ac:dyDescent="0.2">
      <c r="A65" s="194"/>
      <c r="B65" s="301" t="s">
        <v>211</v>
      </c>
      <c r="C65" s="295" t="s">
        <v>55</v>
      </c>
      <c r="D65" s="302">
        <f>SUM(E65:F65)</f>
        <v>0</v>
      </c>
      <c r="E65" s="303"/>
      <c r="F65" s="304"/>
      <c r="G65" s="199"/>
    </row>
    <row r="66" spans="1:9" s="316" customFormat="1" ht="18" customHeight="1" x14ac:dyDescent="0.2">
      <c r="A66" s="314"/>
      <c r="B66" s="305" t="s">
        <v>357</v>
      </c>
      <c r="C66" s="306" t="s">
        <v>57</v>
      </c>
      <c r="D66" s="302">
        <f>SUM(E66:F66)</f>
        <v>15000</v>
      </c>
      <c r="E66" s="269">
        <v>15000</v>
      </c>
      <c r="F66" s="307">
        <v>0</v>
      </c>
      <c r="G66" s="315"/>
      <c r="I66" s="188"/>
    </row>
    <row r="67" spans="1:9" s="179" customFormat="1" ht="15.75" customHeight="1" x14ac:dyDescent="0.25">
      <c r="A67" s="200"/>
      <c r="B67" s="308" t="s">
        <v>428</v>
      </c>
      <c r="C67" s="208"/>
      <c r="D67" s="222">
        <f>SUM(E67:F67)</f>
        <v>130000</v>
      </c>
      <c r="E67" s="222">
        <f>SUM(E68:E72)</f>
        <v>130000</v>
      </c>
      <c r="F67" s="309">
        <f>SUM(F68:F72)</f>
        <v>0</v>
      </c>
      <c r="G67" s="206"/>
    </row>
    <row r="68" spans="1:9" ht="30" x14ac:dyDescent="0.25">
      <c r="A68" s="200"/>
      <c r="B68" s="398" t="s">
        <v>358</v>
      </c>
      <c r="C68" s="208" t="s">
        <v>55</v>
      </c>
      <c r="D68" s="253">
        <f t="shared" ref="D68:D72" si="6">SUM(E68:F68)</f>
        <v>30000</v>
      </c>
      <c r="E68" s="254">
        <v>30000</v>
      </c>
      <c r="F68" s="205"/>
      <c r="G68" s="206"/>
    </row>
    <row r="69" spans="1:9" x14ac:dyDescent="0.25">
      <c r="A69" s="200"/>
      <c r="B69" s="310" t="s">
        <v>359</v>
      </c>
      <c r="C69" s="208" t="s">
        <v>55</v>
      </c>
      <c r="D69" s="253">
        <f t="shared" si="6"/>
        <v>30000</v>
      </c>
      <c r="E69" s="254">
        <v>30000</v>
      </c>
      <c r="F69" s="205"/>
      <c r="G69" s="206"/>
    </row>
    <row r="70" spans="1:9" ht="30" x14ac:dyDescent="0.25">
      <c r="A70" s="200"/>
      <c r="B70" s="310" t="s">
        <v>360</v>
      </c>
      <c r="C70" s="208" t="s">
        <v>55</v>
      </c>
      <c r="D70" s="253">
        <f t="shared" si="6"/>
        <v>30000</v>
      </c>
      <c r="E70" s="254">
        <v>30000</v>
      </c>
      <c r="F70" s="205"/>
      <c r="G70" s="206"/>
    </row>
    <row r="71" spans="1:9" s="179" customFormat="1" ht="30" x14ac:dyDescent="0.25">
      <c r="A71" s="200"/>
      <c r="B71" s="310" t="s">
        <v>250</v>
      </c>
      <c r="C71" s="208" t="s">
        <v>55</v>
      </c>
      <c r="D71" s="253">
        <f>SUM(E71:F71)</f>
        <v>20000</v>
      </c>
      <c r="E71" s="254">
        <v>20000</v>
      </c>
      <c r="F71" s="205"/>
      <c r="G71" s="206"/>
      <c r="I71" s="180"/>
    </row>
    <row r="72" spans="1:9" s="179" customFormat="1" x14ac:dyDescent="0.25">
      <c r="A72" s="200"/>
      <c r="B72" s="313" t="s">
        <v>361</v>
      </c>
      <c r="C72" s="208" t="s">
        <v>55</v>
      </c>
      <c r="D72" s="253">
        <f t="shared" si="6"/>
        <v>20000</v>
      </c>
      <c r="E72" s="403">
        <v>20000</v>
      </c>
      <c r="F72" s="205"/>
      <c r="G72" s="206"/>
      <c r="I72" s="180"/>
    </row>
    <row r="73" spans="1:9" s="188" customFormat="1" ht="28.5" x14ac:dyDescent="0.2">
      <c r="A73" s="186"/>
      <c r="B73" s="216" t="s">
        <v>195</v>
      </c>
      <c r="C73" s="217"/>
      <c r="D73" s="229">
        <f>SUM(E73:F73)</f>
        <v>2493640</v>
      </c>
      <c r="E73" s="218">
        <f>SUM(E74,E79,E81,E95)</f>
        <v>1943640</v>
      </c>
      <c r="F73" s="219">
        <f>SUM(F74,F81,F95)</f>
        <v>550000</v>
      </c>
      <c r="G73" s="187"/>
    </row>
    <row r="74" spans="1:9" s="179" customFormat="1" x14ac:dyDescent="0.25">
      <c r="A74" s="200"/>
      <c r="B74" s="258" t="s">
        <v>14</v>
      </c>
      <c r="C74" s="247"/>
      <c r="D74" s="275">
        <f>SUM(E74:F74)</f>
        <v>1842000</v>
      </c>
      <c r="E74" s="283">
        <f>SUM(E75:E78)</f>
        <v>1292000</v>
      </c>
      <c r="F74" s="284">
        <f>SUM(F75:F78)</f>
        <v>550000</v>
      </c>
      <c r="G74" s="206"/>
    </row>
    <row r="75" spans="1:9" s="179" customFormat="1" ht="30" x14ac:dyDescent="0.25">
      <c r="A75" s="200"/>
      <c r="B75" s="251" t="s">
        <v>251</v>
      </c>
      <c r="C75" s="247" t="s">
        <v>55</v>
      </c>
      <c r="D75" s="253">
        <f t="shared" ref="D75:D99" si="7">SUM(E75:F75)</f>
        <v>1492000</v>
      </c>
      <c r="E75" s="254">
        <v>942000</v>
      </c>
      <c r="F75" s="353">
        <v>550000</v>
      </c>
      <c r="G75" s="206"/>
      <c r="I75" s="180"/>
    </row>
    <row r="76" spans="1:9" s="179" customFormat="1" x14ac:dyDescent="0.25">
      <c r="A76" s="200"/>
      <c r="B76" s="251" t="s">
        <v>252</v>
      </c>
      <c r="C76" s="247" t="s">
        <v>55</v>
      </c>
      <c r="D76" s="253">
        <f t="shared" si="7"/>
        <v>150000</v>
      </c>
      <c r="E76" s="254">
        <v>150000</v>
      </c>
      <c r="F76" s="205"/>
      <c r="G76" s="206"/>
      <c r="I76" s="180"/>
    </row>
    <row r="77" spans="1:9" s="179" customFormat="1" x14ac:dyDescent="0.25">
      <c r="A77" s="200"/>
      <c r="B77" s="251" t="s">
        <v>213</v>
      </c>
      <c r="C77" s="247" t="s">
        <v>55</v>
      </c>
      <c r="D77" s="253">
        <f t="shared" si="7"/>
        <v>125000</v>
      </c>
      <c r="E77" s="254">
        <v>125000</v>
      </c>
      <c r="F77" s="205"/>
      <c r="G77" s="206"/>
      <c r="I77" s="180"/>
    </row>
    <row r="78" spans="1:9" s="179" customFormat="1" ht="30" x14ac:dyDescent="0.25">
      <c r="A78" s="200"/>
      <c r="B78" s="251" t="s">
        <v>212</v>
      </c>
      <c r="C78" s="247" t="s">
        <v>57</v>
      </c>
      <c r="D78" s="253">
        <f t="shared" si="7"/>
        <v>75000</v>
      </c>
      <c r="E78" s="254">
        <v>75000</v>
      </c>
      <c r="F78" s="205"/>
      <c r="G78" s="206"/>
      <c r="I78" s="180"/>
    </row>
    <row r="79" spans="1:9" s="179" customFormat="1" hidden="1" x14ac:dyDescent="0.25">
      <c r="A79" s="200"/>
      <c r="B79" s="317" t="s">
        <v>253</v>
      </c>
      <c r="C79" s="243"/>
      <c r="D79" s="318">
        <f>SUM(E79:F79)</f>
        <v>0</v>
      </c>
      <c r="E79" s="319">
        <f>SUM(E80)</f>
        <v>0</v>
      </c>
      <c r="F79" s="320"/>
      <c r="G79" s="206"/>
      <c r="I79" s="180"/>
    </row>
    <row r="80" spans="1:9" s="179" customFormat="1" ht="30" hidden="1" x14ac:dyDescent="0.25">
      <c r="A80" s="200"/>
      <c r="B80" s="321" t="s">
        <v>254</v>
      </c>
      <c r="C80" s="247" t="s">
        <v>55</v>
      </c>
      <c r="D80" s="322">
        <f>SUM(E80:F80)</f>
        <v>0</v>
      </c>
      <c r="E80" s="204"/>
      <c r="F80" s="323"/>
      <c r="G80" s="206"/>
      <c r="I80" s="180"/>
    </row>
    <row r="81" spans="1:9" s="179" customFormat="1" x14ac:dyDescent="0.25">
      <c r="A81" s="200"/>
      <c r="B81" s="317" t="s">
        <v>25</v>
      </c>
      <c r="C81" s="324" t="s">
        <v>55</v>
      </c>
      <c r="D81" s="263">
        <f>SUM(E81:F81)</f>
        <v>554500</v>
      </c>
      <c r="E81" s="222">
        <f>SUM(E82:E94)</f>
        <v>554500</v>
      </c>
      <c r="F81" s="309">
        <f>SUM(F82:F94)</f>
        <v>0</v>
      </c>
      <c r="G81" s="206"/>
    </row>
    <row r="82" spans="1:9" s="179" customFormat="1" ht="30" x14ac:dyDescent="0.25">
      <c r="A82" s="200"/>
      <c r="B82" s="251" t="s">
        <v>362</v>
      </c>
      <c r="C82" s="247"/>
      <c r="D82" s="253">
        <f t="shared" si="7"/>
        <v>100000</v>
      </c>
      <c r="E82" s="254">
        <v>100000</v>
      </c>
      <c r="F82" s="205"/>
      <c r="G82" s="206"/>
      <c r="I82" s="180"/>
    </row>
    <row r="83" spans="1:9" s="179" customFormat="1" x14ac:dyDescent="0.25">
      <c r="A83" s="200"/>
      <c r="B83" s="251" t="s">
        <v>363</v>
      </c>
      <c r="C83" s="247"/>
      <c r="D83" s="253">
        <f t="shared" si="7"/>
        <v>82500</v>
      </c>
      <c r="E83" s="254">
        <v>82500</v>
      </c>
      <c r="F83" s="323"/>
      <c r="G83" s="206"/>
      <c r="I83" s="180"/>
    </row>
    <row r="84" spans="1:9" s="179" customFormat="1" x14ac:dyDescent="0.25">
      <c r="A84" s="200"/>
      <c r="B84" s="251" t="s">
        <v>214</v>
      </c>
      <c r="C84" s="247"/>
      <c r="D84" s="253">
        <f t="shared" si="7"/>
        <v>75000</v>
      </c>
      <c r="E84" s="254">
        <v>75000</v>
      </c>
      <c r="F84" s="323"/>
      <c r="G84" s="206"/>
      <c r="I84" s="180"/>
    </row>
    <row r="85" spans="1:9" s="179" customFormat="1" ht="30" x14ac:dyDescent="0.25">
      <c r="A85" s="200"/>
      <c r="B85" s="251" t="s">
        <v>364</v>
      </c>
      <c r="C85" s="247"/>
      <c r="D85" s="253">
        <f t="shared" si="7"/>
        <v>45000</v>
      </c>
      <c r="E85" s="254">
        <v>45000</v>
      </c>
      <c r="F85" s="323"/>
      <c r="G85" s="206"/>
      <c r="I85" s="180"/>
    </row>
    <row r="86" spans="1:9" s="179" customFormat="1" ht="30" x14ac:dyDescent="0.25">
      <c r="A86" s="200"/>
      <c r="B86" s="251" t="s">
        <v>215</v>
      </c>
      <c r="C86" s="247"/>
      <c r="D86" s="253">
        <f t="shared" si="7"/>
        <v>40000</v>
      </c>
      <c r="E86" s="254">
        <v>40000</v>
      </c>
      <c r="F86" s="323"/>
      <c r="G86" s="206"/>
      <c r="I86" s="180"/>
    </row>
    <row r="87" spans="1:9" s="179" customFormat="1" ht="30" x14ac:dyDescent="0.25">
      <c r="A87" s="200"/>
      <c r="B87" s="252" t="s">
        <v>365</v>
      </c>
      <c r="C87" s="239"/>
      <c r="D87" s="253">
        <f t="shared" si="7"/>
        <v>35000</v>
      </c>
      <c r="E87" s="254">
        <v>35000</v>
      </c>
      <c r="F87" s="323"/>
      <c r="G87" s="206"/>
      <c r="I87" s="180"/>
    </row>
    <row r="88" spans="1:9" s="179" customFormat="1" x14ac:dyDescent="0.25">
      <c r="A88" s="200"/>
      <c r="B88" s="251" t="s">
        <v>366</v>
      </c>
      <c r="C88" s="247"/>
      <c r="D88" s="253">
        <f t="shared" si="7"/>
        <v>32000</v>
      </c>
      <c r="E88" s="254">
        <v>32000</v>
      </c>
      <c r="F88" s="323"/>
      <c r="G88" s="206"/>
      <c r="I88" s="180"/>
    </row>
    <row r="89" spans="1:9" s="179" customFormat="1" ht="45" x14ac:dyDescent="0.25">
      <c r="A89" s="200"/>
      <c r="B89" s="251" t="s">
        <v>367</v>
      </c>
      <c r="C89" s="247"/>
      <c r="D89" s="253">
        <f t="shared" si="7"/>
        <v>30000</v>
      </c>
      <c r="E89" s="254">
        <v>30000</v>
      </c>
      <c r="F89" s="323"/>
      <c r="G89" s="206"/>
      <c r="I89" s="180"/>
    </row>
    <row r="90" spans="1:9" s="179" customFormat="1" x14ac:dyDescent="0.25">
      <c r="A90" s="200"/>
      <c r="B90" s="251" t="s">
        <v>243</v>
      </c>
      <c r="C90" s="247"/>
      <c r="D90" s="253">
        <f t="shared" si="7"/>
        <v>30000</v>
      </c>
      <c r="E90" s="254">
        <v>30000</v>
      </c>
      <c r="F90" s="323"/>
      <c r="G90" s="206"/>
      <c r="I90" s="180"/>
    </row>
    <row r="91" spans="1:9" s="179" customFormat="1" x14ac:dyDescent="0.25">
      <c r="A91" s="200"/>
      <c r="B91" s="251" t="s">
        <v>368</v>
      </c>
      <c r="C91" s="247"/>
      <c r="D91" s="253">
        <f t="shared" si="7"/>
        <v>27000</v>
      </c>
      <c r="E91" s="254">
        <v>27000</v>
      </c>
      <c r="F91" s="323"/>
      <c r="G91" s="206"/>
      <c r="I91" s="180"/>
    </row>
    <row r="92" spans="1:9" s="179" customFormat="1" ht="30" x14ac:dyDescent="0.25">
      <c r="A92" s="200"/>
      <c r="B92" s="251" t="s">
        <v>369</v>
      </c>
      <c r="C92" s="247"/>
      <c r="D92" s="253">
        <f t="shared" si="7"/>
        <v>20000</v>
      </c>
      <c r="E92" s="254">
        <v>20000</v>
      </c>
      <c r="F92" s="323"/>
      <c r="G92" s="206"/>
      <c r="I92" s="180"/>
    </row>
    <row r="93" spans="1:9" s="179" customFormat="1" ht="30" x14ac:dyDescent="0.25">
      <c r="A93" s="200"/>
      <c r="B93" s="251" t="s">
        <v>370</v>
      </c>
      <c r="C93" s="247"/>
      <c r="D93" s="253">
        <f t="shared" si="7"/>
        <v>20000</v>
      </c>
      <c r="E93" s="254">
        <v>20000</v>
      </c>
      <c r="F93" s="323"/>
      <c r="G93" s="206"/>
      <c r="I93" s="180"/>
    </row>
    <row r="94" spans="1:9" s="179" customFormat="1" x14ac:dyDescent="0.25">
      <c r="A94" s="200"/>
      <c r="B94" s="251" t="s">
        <v>371</v>
      </c>
      <c r="C94" s="247"/>
      <c r="D94" s="253">
        <f t="shared" si="7"/>
        <v>18000</v>
      </c>
      <c r="E94" s="254">
        <v>18000</v>
      </c>
      <c r="F94" s="323"/>
      <c r="G94" s="206"/>
      <c r="I94" s="180"/>
    </row>
    <row r="95" spans="1:9" s="179" customFormat="1" x14ac:dyDescent="0.25">
      <c r="A95" s="200"/>
      <c r="B95" s="317" t="s">
        <v>59</v>
      </c>
      <c r="C95" s="243"/>
      <c r="D95" s="263">
        <f>SUM(E95:F95)</f>
        <v>97140</v>
      </c>
      <c r="E95" s="222">
        <f>SUM(E96:E99)</f>
        <v>97140</v>
      </c>
      <c r="F95" s="309">
        <f>SUM(F96:F99)</f>
        <v>0</v>
      </c>
      <c r="G95" s="206"/>
    </row>
    <row r="96" spans="1:9" s="179" customFormat="1" ht="30" x14ac:dyDescent="0.25">
      <c r="A96" s="200"/>
      <c r="B96" s="251" t="s">
        <v>372</v>
      </c>
      <c r="C96" s="247" t="s">
        <v>55</v>
      </c>
      <c r="D96" s="253">
        <f t="shared" si="7"/>
        <v>51440</v>
      </c>
      <c r="E96" s="254">
        <v>51440</v>
      </c>
      <c r="F96" s="205"/>
      <c r="G96" s="206"/>
    </row>
    <row r="97" spans="1:9" s="179" customFormat="1" ht="30" x14ac:dyDescent="0.25">
      <c r="A97" s="200"/>
      <c r="B97" s="251" t="s">
        <v>373</v>
      </c>
      <c r="C97" s="247" t="s">
        <v>55</v>
      </c>
      <c r="D97" s="253">
        <f t="shared" si="7"/>
        <v>30000</v>
      </c>
      <c r="E97" s="254">
        <v>30000</v>
      </c>
      <c r="F97" s="323"/>
      <c r="G97" s="206"/>
    </row>
    <row r="98" spans="1:9" s="179" customFormat="1" ht="30" x14ac:dyDescent="0.25">
      <c r="A98" s="200"/>
      <c r="B98" s="251" t="s">
        <v>374</v>
      </c>
      <c r="C98" s="247" t="s">
        <v>55</v>
      </c>
      <c r="D98" s="253">
        <f t="shared" si="7"/>
        <v>13500</v>
      </c>
      <c r="E98" s="254">
        <v>13500</v>
      </c>
      <c r="F98" s="323"/>
      <c r="G98" s="206"/>
      <c r="I98" s="180"/>
    </row>
    <row r="99" spans="1:9" s="179" customFormat="1" x14ac:dyDescent="0.25">
      <c r="A99" s="200"/>
      <c r="B99" s="251" t="s">
        <v>375</v>
      </c>
      <c r="C99" s="247" t="s">
        <v>55</v>
      </c>
      <c r="D99" s="253">
        <f t="shared" si="7"/>
        <v>2200</v>
      </c>
      <c r="E99" s="254">
        <v>2200</v>
      </c>
      <c r="F99" s="323"/>
      <c r="G99" s="206"/>
      <c r="I99" s="180"/>
    </row>
    <row r="100" spans="1:9" s="188" customFormat="1" x14ac:dyDescent="0.2">
      <c r="A100" s="186"/>
      <c r="B100" s="216" t="s">
        <v>196</v>
      </c>
      <c r="C100" s="217"/>
      <c r="D100" s="229">
        <f>SUM(E100:F100)</f>
        <v>1365809</v>
      </c>
      <c r="E100" s="218">
        <f>SUM(E101,E110,E117,E123,E124,E135,E146,E147,E148)</f>
        <v>1365809</v>
      </c>
      <c r="F100" s="219">
        <f>SUM(F101,F110,F118,F123,F124,F135,F146,F147,F148)</f>
        <v>0</v>
      </c>
      <c r="G100" s="187"/>
    </row>
    <row r="101" spans="1:9" s="179" customFormat="1" ht="17.25" customHeight="1" x14ac:dyDescent="0.25">
      <c r="A101" s="200"/>
      <c r="B101" s="258" t="s">
        <v>13</v>
      </c>
      <c r="C101" s="247"/>
      <c r="D101" s="275">
        <f>SUM(E101:F101)</f>
        <v>578060</v>
      </c>
      <c r="E101" s="283">
        <f>SUM(E102:E104,E107,E108,E109)</f>
        <v>578060</v>
      </c>
      <c r="F101" s="284">
        <f>SUM(F102:F109)</f>
        <v>0</v>
      </c>
      <c r="G101" s="206"/>
    </row>
    <row r="102" spans="1:9" x14ac:dyDescent="0.25">
      <c r="A102" s="200"/>
      <c r="B102" s="251" t="s">
        <v>376</v>
      </c>
      <c r="C102" s="247" t="s">
        <v>55</v>
      </c>
      <c r="D102" s="253">
        <f>SUM(E102:F102)</f>
        <v>330000</v>
      </c>
      <c r="E102" s="254">
        <v>330000</v>
      </c>
      <c r="F102" s="205"/>
      <c r="G102" s="206"/>
    </row>
    <row r="103" spans="1:9" ht="30" x14ac:dyDescent="0.25">
      <c r="A103" s="200"/>
      <c r="B103" s="251" t="s">
        <v>438</v>
      </c>
      <c r="C103" s="239" t="s">
        <v>57</v>
      </c>
      <c r="D103" s="253">
        <f>SUM(E103:F103)</f>
        <v>100000</v>
      </c>
      <c r="E103" s="254">
        <v>100000</v>
      </c>
      <c r="F103" s="460"/>
      <c r="G103" s="206"/>
    </row>
    <row r="104" spans="1:9" x14ac:dyDescent="0.25">
      <c r="A104" s="200"/>
      <c r="B104" s="251" t="s">
        <v>377</v>
      </c>
      <c r="C104" s="247" t="s">
        <v>57</v>
      </c>
      <c r="D104" s="268">
        <f>SUM(D105:D106)</f>
        <v>80060</v>
      </c>
      <c r="E104" s="268">
        <f>SUM(E105:E106)</f>
        <v>80060</v>
      </c>
      <c r="F104" s="325">
        <f>SUM(F105:F106)</f>
        <v>0</v>
      </c>
      <c r="G104" s="206"/>
    </row>
    <row r="105" spans="1:9" x14ac:dyDescent="0.25">
      <c r="A105" s="200"/>
      <c r="B105" s="326" t="s">
        <v>429</v>
      </c>
      <c r="C105" s="327"/>
      <c r="D105" s="339">
        <f t="shared" ref="D105:D145" si="8">SUM(E105:F105)</f>
        <v>75000</v>
      </c>
      <c r="E105" s="340">
        <v>75000</v>
      </c>
      <c r="F105" s="205"/>
      <c r="G105" s="206"/>
    </row>
    <row r="106" spans="1:9" x14ac:dyDescent="0.25">
      <c r="A106" s="200"/>
      <c r="B106" s="326" t="s">
        <v>378</v>
      </c>
      <c r="C106" s="327"/>
      <c r="D106" s="339">
        <f t="shared" si="8"/>
        <v>5060</v>
      </c>
      <c r="E106" s="340">
        <v>5060</v>
      </c>
      <c r="F106" s="205"/>
      <c r="G106" s="206"/>
    </row>
    <row r="107" spans="1:9" ht="30" x14ac:dyDescent="0.25">
      <c r="A107" s="200"/>
      <c r="B107" s="251" t="s">
        <v>379</v>
      </c>
      <c r="C107" s="247" t="s">
        <v>55</v>
      </c>
      <c r="D107" s="253">
        <f t="shared" si="8"/>
        <v>40000</v>
      </c>
      <c r="E107" s="329">
        <v>40000</v>
      </c>
      <c r="F107" s="329">
        <v>0</v>
      </c>
      <c r="G107" s="206"/>
    </row>
    <row r="108" spans="1:9" s="189" customFormat="1" ht="45" x14ac:dyDescent="0.25">
      <c r="A108" s="194"/>
      <c r="B108" s="251" t="s">
        <v>380</v>
      </c>
      <c r="C108" s="247" t="s">
        <v>57</v>
      </c>
      <c r="D108" s="253">
        <f t="shared" si="8"/>
        <v>20000</v>
      </c>
      <c r="E108" s="329">
        <v>20000</v>
      </c>
      <c r="F108" s="330"/>
      <c r="G108" s="199"/>
      <c r="H108" s="188"/>
    </row>
    <row r="109" spans="1:9" s="189" customFormat="1" ht="30" x14ac:dyDescent="0.25">
      <c r="A109" s="194"/>
      <c r="B109" s="251" t="s">
        <v>381</v>
      </c>
      <c r="C109" s="259" t="s">
        <v>57</v>
      </c>
      <c r="D109" s="253">
        <f t="shared" si="8"/>
        <v>8000</v>
      </c>
      <c r="E109" s="329">
        <v>8000</v>
      </c>
      <c r="F109" s="331"/>
      <c r="G109" s="199"/>
      <c r="H109" s="188"/>
    </row>
    <row r="110" spans="1:9" s="179" customFormat="1" x14ac:dyDescent="0.25">
      <c r="A110" s="200"/>
      <c r="B110" s="332" t="s">
        <v>430</v>
      </c>
      <c r="C110" s="243" t="s">
        <v>57</v>
      </c>
      <c r="D110" s="263">
        <f>SUM(E110:F110)</f>
        <v>262600</v>
      </c>
      <c r="E110" s="222">
        <f>SUM(E111:E112,E116)</f>
        <v>262600</v>
      </c>
      <c r="F110" s="223">
        <f>SUM(F113:F115)</f>
        <v>0</v>
      </c>
      <c r="G110" s="206"/>
    </row>
    <row r="111" spans="1:9" s="179" customFormat="1" ht="30" hidden="1" x14ac:dyDescent="0.25">
      <c r="A111" s="200"/>
      <c r="B111" s="321" t="s">
        <v>216</v>
      </c>
      <c r="C111" s="247"/>
      <c r="D111" s="203">
        <f t="shared" si="8"/>
        <v>0</v>
      </c>
      <c r="E111" s="204"/>
      <c r="F111" s="223"/>
      <c r="G111" s="206"/>
    </row>
    <row r="112" spans="1:9" s="179" customFormat="1" x14ac:dyDescent="0.25">
      <c r="A112" s="200"/>
      <c r="B112" s="321" t="s">
        <v>255</v>
      </c>
      <c r="C112" s="247"/>
      <c r="D112" s="268">
        <f t="shared" si="8"/>
        <v>257600</v>
      </c>
      <c r="E112" s="269">
        <f>SUM(E113:E115)</f>
        <v>257600</v>
      </c>
      <c r="F112" s="309"/>
      <c r="G112" s="206"/>
    </row>
    <row r="113" spans="1:9" s="179" customFormat="1" x14ac:dyDescent="0.25">
      <c r="A113" s="200"/>
      <c r="B113" s="326" t="s">
        <v>382</v>
      </c>
      <c r="C113" s="247"/>
      <c r="D113" s="339">
        <f t="shared" si="8"/>
        <v>160000</v>
      </c>
      <c r="E113" s="340">
        <v>160000</v>
      </c>
      <c r="F113" s="334"/>
      <c r="G113" s="206"/>
      <c r="I113" s="180"/>
    </row>
    <row r="114" spans="1:9" s="179" customFormat="1" x14ac:dyDescent="0.25">
      <c r="A114" s="200"/>
      <c r="B114" s="326" t="s">
        <v>383</v>
      </c>
      <c r="C114" s="247"/>
      <c r="D114" s="339">
        <f t="shared" si="8"/>
        <v>50000</v>
      </c>
      <c r="E114" s="340">
        <v>50000</v>
      </c>
      <c r="F114" s="334"/>
      <c r="G114" s="206"/>
      <c r="I114" s="180"/>
    </row>
    <row r="115" spans="1:9" s="179" customFormat="1" x14ac:dyDescent="0.25">
      <c r="A115" s="200"/>
      <c r="B115" s="326" t="s">
        <v>384</v>
      </c>
      <c r="C115" s="247"/>
      <c r="D115" s="339">
        <f t="shared" si="8"/>
        <v>47600</v>
      </c>
      <c r="E115" s="340">
        <f>20000+27600</f>
        <v>47600</v>
      </c>
      <c r="F115" s="334"/>
      <c r="G115" s="206"/>
      <c r="I115" s="180"/>
    </row>
    <row r="116" spans="1:9" s="179" customFormat="1" ht="26.25" x14ac:dyDescent="0.25">
      <c r="A116" s="200"/>
      <c r="B116" s="335" t="s">
        <v>385</v>
      </c>
      <c r="C116" s="247"/>
      <c r="D116" s="404">
        <f t="shared" si="8"/>
        <v>5000</v>
      </c>
      <c r="E116" s="405">
        <v>5000</v>
      </c>
      <c r="F116" s="334"/>
      <c r="G116" s="206"/>
      <c r="I116" s="180"/>
    </row>
    <row r="117" spans="1:9" s="179" customFormat="1" x14ac:dyDescent="0.25">
      <c r="A117" s="200"/>
      <c r="B117" s="317" t="s">
        <v>386</v>
      </c>
      <c r="C117" s="243"/>
      <c r="D117" s="336">
        <f>SUM(E117:F117)</f>
        <v>72000</v>
      </c>
      <c r="E117" s="222">
        <f>SUM(E118,E122)</f>
        <v>72000</v>
      </c>
      <c r="F117" s="222">
        <f>SUM(F118,F122)</f>
        <v>0</v>
      </c>
      <c r="G117" s="206"/>
      <c r="I117" s="180"/>
    </row>
    <row r="118" spans="1:9" s="179" customFormat="1" x14ac:dyDescent="0.25">
      <c r="A118" s="200"/>
      <c r="B118" s="321" t="s">
        <v>387</v>
      </c>
      <c r="C118" s="247" t="s">
        <v>55</v>
      </c>
      <c r="D118" s="333">
        <f>SUM(E118:F118)</f>
        <v>62000</v>
      </c>
      <c r="E118" s="333">
        <f>SUM(E119:E121)</f>
        <v>62000</v>
      </c>
      <c r="F118" s="284">
        <f>SUM(F119:F121)</f>
        <v>0</v>
      </c>
      <c r="G118" s="206"/>
    </row>
    <row r="119" spans="1:9" s="179" customFormat="1" ht="26.25" x14ac:dyDescent="0.25">
      <c r="A119" s="200"/>
      <c r="B119" s="326" t="s">
        <v>388</v>
      </c>
      <c r="C119" s="259"/>
      <c r="D119" s="339">
        <f t="shared" si="8"/>
        <v>30000</v>
      </c>
      <c r="E119" s="340">
        <v>30000</v>
      </c>
      <c r="F119" s="205"/>
      <c r="G119" s="206"/>
      <c r="I119" s="180"/>
    </row>
    <row r="120" spans="1:9" s="179" customFormat="1" x14ac:dyDescent="0.25">
      <c r="A120" s="200"/>
      <c r="B120" s="326" t="s">
        <v>389</v>
      </c>
      <c r="C120" s="259"/>
      <c r="D120" s="339">
        <f t="shared" si="8"/>
        <v>20000</v>
      </c>
      <c r="E120" s="340">
        <v>20000</v>
      </c>
      <c r="F120" s="205"/>
      <c r="G120" s="206"/>
      <c r="I120" s="180"/>
    </row>
    <row r="121" spans="1:9" s="179" customFormat="1" x14ac:dyDescent="0.25">
      <c r="A121" s="200"/>
      <c r="B121" s="337" t="s">
        <v>390</v>
      </c>
      <c r="C121" s="338"/>
      <c r="D121" s="339">
        <f t="shared" si="8"/>
        <v>12000</v>
      </c>
      <c r="E121" s="340">
        <v>12000</v>
      </c>
      <c r="F121" s="205"/>
      <c r="G121" s="206"/>
      <c r="I121" s="180"/>
    </row>
    <row r="122" spans="1:9" s="179" customFormat="1" ht="30" x14ac:dyDescent="0.25">
      <c r="A122" s="200"/>
      <c r="B122" s="252" t="s">
        <v>391</v>
      </c>
      <c r="C122" s="267" t="s">
        <v>55</v>
      </c>
      <c r="D122" s="268">
        <f t="shared" si="8"/>
        <v>10000</v>
      </c>
      <c r="E122" s="254">
        <v>10000</v>
      </c>
      <c r="F122" s="205"/>
      <c r="G122" s="206"/>
      <c r="I122" s="180"/>
    </row>
    <row r="123" spans="1:9" s="179" customFormat="1" ht="45" x14ac:dyDescent="0.25">
      <c r="A123" s="200"/>
      <c r="B123" s="341" t="s">
        <v>431</v>
      </c>
      <c r="C123" s="342" t="s">
        <v>57</v>
      </c>
      <c r="D123" s="343">
        <f>SUM(E123:F123)</f>
        <v>20000</v>
      </c>
      <c r="E123" s="344">
        <v>20000</v>
      </c>
      <c r="F123" s="304">
        <v>0</v>
      </c>
      <c r="G123" s="206"/>
      <c r="I123" s="180"/>
    </row>
    <row r="124" spans="1:9" s="179" customFormat="1" ht="17.25" customHeight="1" x14ac:dyDescent="0.25">
      <c r="A124" s="200"/>
      <c r="B124" s="317" t="s">
        <v>178</v>
      </c>
      <c r="C124" s="243" t="s">
        <v>55</v>
      </c>
      <c r="D124" s="222">
        <f>SUM(E124:F124)</f>
        <v>187049</v>
      </c>
      <c r="E124" s="222">
        <f>SUM(E125,E132)</f>
        <v>187049</v>
      </c>
      <c r="F124" s="309">
        <f>SUM(F125:F132)</f>
        <v>0</v>
      </c>
      <c r="G124" s="206"/>
    </row>
    <row r="125" spans="1:9" s="179" customFormat="1" x14ac:dyDescent="0.25">
      <c r="A125" s="200"/>
      <c r="B125" s="251" t="s">
        <v>237</v>
      </c>
      <c r="C125" s="239"/>
      <c r="D125" s="345">
        <f t="shared" si="8"/>
        <v>164000</v>
      </c>
      <c r="E125" s="346">
        <f>SUM(E126:E131)</f>
        <v>164000</v>
      </c>
      <c r="F125" s="346">
        <f>SUM(F126:F131)</f>
        <v>0</v>
      </c>
      <c r="G125" s="206"/>
      <c r="I125" s="180"/>
    </row>
    <row r="126" spans="1:9" s="179" customFormat="1" x14ac:dyDescent="0.25">
      <c r="A126" s="200"/>
      <c r="B126" s="326" t="s">
        <v>392</v>
      </c>
      <c r="C126" s="347"/>
      <c r="D126" s="339">
        <f t="shared" si="8"/>
        <v>100000</v>
      </c>
      <c r="E126" s="340">
        <v>100000</v>
      </c>
      <c r="F126" s="348"/>
      <c r="G126" s="206"/>
      <c r="I126" s="180"/>
    </row>
    <row r="127" spans="1:9" s="179" customFormat="1" x14ac:dyDescent="0.25">
      <c r="A127" s="200"/>
      <c r="B127" s="326" t="s">
        <v>393</v>
      </c>
      <c r="C127" s="347"/>
      <c r="D127" s="339">
        <f t="shared" si="8"/>
        <v>20000</v>
      </c>
      <c r="E127" s="340">
        <v>20000</v>
      </c>
      <c r="F127" s="348"/>
      <c r="G127" s="206"/>
      <c r="I127" s="180"/>
    </row>
    <row r="128" spans="1:9" s="179" customFormat="1" ht="26.25" x14ac:dyDescent="0.25">
      <c r="A128" s="200"/>
      <c r="B128" s="326" t="s">
        <v>394</v>
      </c>
      <c r="C128" s="347"/>
      <c r="D128" s="339">
        <f t="shared" si="8"/>
        <v>20000</v>
      </c>
      <c r="E128" s="340">
        <v>20000</v>
      </c>
      <c r="F128" s="348"/>
      <c r="G128" s="206"/>
      <c r="I128" s="180"/>
    </row>
    <row r="129" spans="1:9" s="179" customFormat="1" ht="26.25" x14ac:dyDescent="0.25">
      <c r="A129" s="200"/>
      <c r="B129" s="326" t="s">
        <v>395</v>
      </c>
      <c r="C129" s="347"/>
      <c r="D129" s="339">
        <f t="shared" si="8"/>
        <v>20000</v>
      </c>
      <c r="E129" s="340">
        <f>3000+17000</f>
        <v>20000</v>
      </c>
      <c r="F129" s="348"/>
      <c r="G129" s="206"/>
      <c r="I129" s="180"/>
    </row>
    <row r="130" spans="1:9" s="179" customFormat="1" x14ac:dyDescent="0.25">
      <c r="A130" s="200"/>
      <c r="B130" s="326" t="s">
        <v>396</v>
      </c>
      <c r="C130" s="347"/>
      <c r="D130" s="339">
        <f t="shared" si="8"/>
        <v>4000</v>
      </c>
      <c r="E130" s="340">
        <v>4000</v>
      </c>
      <c r="F130" s="348"/>
      <c r="G130" s="206"/>
      <c r="I130" s="180"/>
    </row>
    <row r="131" spans="1:9" s="179" customFormat="1" hidden="1" x14ac:dyDescent="0.25">
      <c r="A131" s="200"/>
      <c r="B131" s="349"/>
      <c r="C131" s="338"/>
      <c r="D131" s="350">
        <f t="shared" si="8"/>
        <v>0</v>
      </c>
      <c r="E131" s="351"/>
      <c r="F131" s="348"/>
      <c r="G131" s="206"/>
      <c r="I131" s="180"/>
    </row>
    <row r="132" spans="1:9" x14ac:dyDescent="0.25">
      <c r="A132" s="200"/>
      <c r="B132" s="321" t="s">
        <v>238</v>
      </c>
      <c r="C132" s="239"/>
      <c r="D132" s="268">
        <f t="shared" si="8"/>
        <v>23049</v>
      </c>
      <c r="E132" s="269">
        <f>SUM(E133:E134)</f>
        <v>23049</v>
      </c>
      <c r="F132" s="352">
        <f>SUM(F133:F134)</f>
        <v>0</v>
      </c>
      <c r="G132" s="206"/>
    </row>
    <row r="133" spans="1:9" x14ac:dyDescent="0.25">
      <c r="A133" s="200"/>
      <c r="B133" s="326" t="s">
        <v>256</v>
      </c>
      <c r="C133" s="347"/>
      <c r="D133" s="339">
        <f t="shared" si="8"/>
        <v>11000</v>
      </c>
      <c r="E133" s="340">
        <v>11000</v>
      </c>
      <c r="F133" s="353"/>
      <c r="G133" s="206"/>
    </row>
    <row r="134" spans="1:9" x14ac:dyDescent="0.25">
      <c r="A134" s="200"/>
      <c r="B134" s="326" t="s">
        <v>397</v>
      </c>
      <c r="C134" s="347"/>
      <c r="D134" s="339">
        <f t="shared" si="8"/>
        <v>12049</v>
      </c>
      <c r="E134" s="340">
        <v>12049</v>
      </c>
      <c r="F134" s="353"/>
      <c r="G134" s="206"/>
    </row>
    <row r="135" spans="1:9" s="179" customFormat="1" ht="17.25" customHeight="1" x14ac:dyDescent="0.25">
      <c r="A135" s="200"/>
      <c r="B135" s="317" t="s">
        <v>94</v>
      </c>
      <c r="C135" s="324"/>
      <c r="D135" s="222">
        <f>SUM(E135:F135)</f>
        <v>231100</v>
      </c>
      <c r="E135" s="222">
        <f>SUM(E136:E145)</f>
        <v>231100</v>
      </c>
      <c r="F135" s="309">
        <f>SUM(F136:F145)</f>
        <v>0</v>
      </c>
      <c r="G135" s="206"/>
    </row>
    <row r="136" spans="1:9" ht="16.5" customHeight="1" x14ac:dyDescent="0.25">
      <c r="A136" s="200"/>
      <c r="B136" s="354" t="s">
        <v>257</v>
      </c>
      <c r="C136" s="247" t="s">
        <v>57</v>
      </c>
      <c r="D136" s="253">
        <f t="shared" si="8"/>
        <v>100000</v>
      </c>
      <c r="E136" s="303">
        <v>100000</v>
      </c>
      <c r="F136" s="286"/>
      <c r="G136" s="206"/>
    </row>
    <row r="137" spans="1:9" ht="16.5" customHeight="1" x14ac:dyDescent="0.25">
      <c r="A137" s="200"/>
      <c r="B137" s="252" t="s">
        <v>258</v>
      </c>
      <c r="C137" s="239" t="s">
        <v>57</v>
      </c>
      <c r="D137" s="253">
        <f t="shared" si="8"/>
        <v>60000</v>
      </c>
      <c r="E137" s="254">
        <v>60000</v>
      </c>
      <c r="F137" s="353"/>
      <c r="G137" s="206"/>
    </row>
    <row r="138" spans="1:9" ht="30" x14ac:dyDescent="0.25">
      <c r="A138" s="200"/>
      <c r="B138" s="252" t="s">
        <v>398</v>
      </c>
      <c r="C138" s="239" t="s">
        <v>57</v>
      </c>
      <c r="D138" s="253">
        <f t="shared" si="8"/>
        <v>50000</v>
      </c>
      <c r="E138" s="254">
        <v>50000</v>
      </c>
      <c r="F138" s="353"/>
      <c r="G138" s="206"/>
    </row>
    <row r="139" spans="1:9" ht="30" x14ac:dyDescent="0.25">
      <c r="A139" s="200"/>
      <c r="B139" s="252" t="s">
        <v>399</v>
      </c>
      <c r="C139" s="239" t="s">
        <v>57</v>
      </c>
      <c r="D139" s="253">
        <f t="shared" si="8"/>
        <v>20000</v>
      </c>
      <c r="E139" s="254">
        <v>20000</v>
      </c>
      <c r="F139" s="353"/>
      <c r="G139" s="206"/>
    </row>
    <row r="140" spans="1:9" ht="30" x14ac:dyDescent="0.25">
      <c r="A140" s="200"/>
      <c r="B140" s="252" t="s">
        <v>400</v>
      </c>
      <c r="C140" s="239" t="s">
        <v>55</v>
      </c>
      <c r="D140" s="253">
        <f t="shared" si="8"/>
        <v>1100</v>
      </c>
      <c r="E140" s="254">
        <v>1100</v>
      </c>
      <c r="F140" s="353"/>
      <c r="G140" s="206"/>
    </row>
    <row r="141" spans="1:9" hidden="1" x14ac:dyDescent="0.25">
      <c r="A141" s="200"/>
      <c r="B141" s="354" t="s">
        <v>259</v>
      </c>
      <c r="C141" s="247" t="s">
        <v>55</v>
      </c>
      <c r="D141" s="253">
        <f t="shared" si="8"/>
        <v>0</v>
      </c>
      <c r="E141" s="254"/>
      <c r="F141" s="205"/>
      <c r="G141" s="206"/>
    </row>
    <row r="142" spans="1:9" hidden="1" x14ac:dyDescent="0.25">
      <c r="A142" s="200"/>
      <c r="B142" s="355" t="s">
        <v>120</v>
      </c>
      <c r="C142" s="247" t="s">
        <v>57</v>
      </c>
      <c r="D142" s="253">
        <f t="shared" si="8"/>
        <v>0</v>
      </c>
      <c r="E142" s="254"/>
      <c r="F142" s="205"/>
      <c r="G142" s="206"/>
    </row>
    <row r="143" spans="1:9" hidden="1" x14ac:dyDescent="0.25">
      <c r="A143" s="200"/>
      <c r="B143" s="355" t="s">
        <v>115</v>
      </c>
      <c r="C143" s="247" t="s">
        <v>57</v>
      </c>
      <c r="D143" s="253">
        <f t="shared" si="8"/>
        <v>0</v>
      </c>
      <c r="E143" s="254"/>
      <c r="F143" s="205"/>
      <c r="G143" s="206"/>
    </row>
    <row r="144" spans="1:9" ht="30" hidden="1" x14ac:dyDescent="0.25">
      <c r="A144" s="200"/>
      <c r="B144" s="355" t="s">
        <v>217</v>
      </c>
      <c r="C144" s="247" t="s">
        <v>55</v>
      </c>
      <c r="D144" s="253">
        <f t="shared" si="8"/>
        <v>0</v>
      </c>
      <c r="E144" s="254"/>
      <c r="F144" s="205"/>
      <c r="G144" s="206"/>
    </row>
    <row r="145" spans="1:9" s="189" customFormat="1" ht="30" hidden="1" x14ac:dyDescent="0.2">
      <c r="A145" s="194"/>
      <c r="B145" s="356" t="s">
        <v>218</v>
      </c>
      <c r="C145" s="267" t="s">
        <v>57</v>
      </c>
      <c r="D145" s="253">
        <f t="shared" si="8"/>
        <v>0</v>
      </c>
      <c r="E145" s="269"/>
      <c r="F145" s="352"/>
      <c r="G145" s="199"/>
      <c r="H145" s="188"/>
    </row>
    <row r="146" spans="1:9" s="189" customFormat="1" ht="45" hidden="1" x14ac:dyDescent="0.2">
      <c r="A146" s="194"/>
      <c r="B146" s="341" t="s">
        <v>432</v>
      </c>
      <c r="C146" s="342" t="s">
        <v>57</v>
      </c>
      <c r="D146" s="343">
        <f>SUM(E146:F146)</f>
        <v>0</v>
      </c>
      <c r="E146" s="344"/>
      <c r="F146" s="304">
        <v>0</v>
      </c>
      <c r="G146" s="199"/>
      <c r="H146" s="188"/>
    </row>
    <row r="147" spans="1:9" s="188" customFormat="1" ht="60" x14ac:dyDescent="0.2">
      <c r="A147" s="194"/>
      <c r="B147" s="357" t="s">
        <v>433</v>
      </c>
      <c r="C147" s="342" t="s">
        <v>57</v>
      </c>
      <c r="D147" s="343">
        <f>SUM(E147:F147)</f>
        <v>15000</v>
      </c>
      <c r="E147" s="344">
        <v>15000</v>
      </c>
      <c r="F147" s="304">
        <v>0</v>
      </c>
      <c r="G147" s="199"/>
    </row>
    <row r="148" spans="1:9" s="179" customFormat="1" ht="17.25" hidden="1" customHeight="1" x14ac:dyDescent="0.25">
      <c r="A148" s="200"/>
      <c r="B148" s="317" t="s">
        <v>179</v>
      </c>
      <c r="C148" s="243"/>
      <c r="D148" s="222">
        <f>SUM(E148:F148)</f>
        <v>0</v>
      </c>
      <c r="E148" s="222">
        <f>SUM(E149:E149)</f>
        <v>0</v>
      </c>
      <c r="F148" s="309">
        <f>SUM(F149:F149)</f>
        <v>0</v>
      </c>
      <c r="G148" s="206"/>
    </row>
    <row r="149" spans="1:9" ht="16.5" hidden="1" customHeight="1" x14ac:dyDescent="0.25">
      <c r="A149" s="200"/>
      <c r="B149" s="321" t="s">
        <v>260</v>
      </c>
      <c r="C149" s="247" t="s">
        <v>55</v>
      </c>
      <c r="D149" s="203">
        <f t="shared" ref="D149" si="9">SUM(E149:F149)</f>
        <v>0</v>
      </c>
      <c r="E149" s="285"/>
      <c r="F149" s="286"/>
      <c r="G149" s="206"/>
    </row>
    <row r="150" spans="1:9" s="188" customFormat="1" ht="24" customHeight="1" x14ac:dyDescent="0.2">
      <c r="A150" s="186"/>
      <c r="B150" s="216" t="s">
        <v>197</v>
      </c>
      <c r="C150" s="217"/>
      <c r="D150" s="229">
        <f>SUM(E150:F150)</f>
        <v>14843270</v>
      </c>
      <c r="E150" s="218">
        <f>SUM(E151,E160,E167,E170,E173,E174)</f>
        <v>12403000</v>
      </c>
      <c r="F150" s="218">
        <f>SUM(F151,F160,F167,F170,F173,F174)</f>
        <v>2440270</v>
      </c>
      <c r="G150" s="187"/>
      <c r="I150" s="316"/>
    </row>
    <row r="151" spans="1:9" s="179" customFormat="1" ht="17.25" customHeight="1" x14ac:dyDescent="0.25">
      <c r="A151" s="200"/>
      <c r="B151" s="358" t="s">
        <v>401</v>
      </c>
      <c r="C151" s="208" t="s">
        <v>55</v>
      </c>
      <c r="D151" s="275">
        <f>SUM(E151:F151)</f>
        <v>1713000</v>
      </c>
      <c r="E151" s="283">
        <f>SUM(E155:E159)</f>
        <v>1513000</v>
      </c>
      <c r="F151" s="283">
        <f>SUM(F155:F159)</f>
        <v>200000</v>
      </c>
      <c r="G151" s="206"/>
    </row>
    <row r="152" spans="1:9" ht="16.5" hidden="1" customHeight="1" x14ac:dyDescent="0.25">
      <c r="A152" s="200"/>
      <c r="B152" s="359" t="s">
        <v>198</v>
      </c>
      <c r="C152" s="221" t="s">
        <v>55</v>
      </c>
      <c r="D152" s="360">
        <f>SUM(E152:F152)</f>
        <v>0</v>
      </c>
      <c r="E152" s="285"/>
      <c r="F152" s="286"/>
      <c r="G152" s="206"/>
    </row>
    <row r="153" spans="1:9" s="372" customFormat="1" ht="15" hidden="1" customHeight="1" x14ac:dyDescent="0.2">
      <c r="A153" s="370"/>
      <c r="B153" s="361" t="s">
        <v>182</v>
      </c>
      <c r="C153" s="362"/>
      <c r="D153" s="363">
        <f t="shared" ref="D153:D159" si="10">SUM(E153:F153)</f>
        <v>0</v>
      </c>
      <c r="E153" s="328"/>
      <c r="F153" s="334"/>
      <c r="G153" s="371"/>
    </row>
    <row r="154" spans="1:9" s="372" customFormat="1" ht="15" hidden="1" customHeight="1" x14ac:dyDescent="0.2">
      <c r="A154" s="370"/>
      <c r="B154" s="361" t="s">
        <v>116</v>
      </c>
      <c r="C154" s="362"/>
      <c r="D154" s="363">
        <f t="shared" si="10"/>
        <v>0</v>
      </c>
      <c r="E154" s="328"/>
      <c r="F154" s="334"/>
      <c r="G154" s="371"/>
    </row>
    <row r="155" spans="1:9" ht="30" x14ac:dyDescent="0.25">
      <c r="A155" s="200"/>
      <c r="B155" s="224" t="s">
        <v>402</v>
      </c>
      <c r="C155" s="364"/>
      <c r="D155" s="302">
        <f t="shared" si="10"/>
        <v>900000</v>
      </c>
      <c r="E155" s="254">
        <v>700000</v>
      </c>
      <c r="F155" s="353">
        <v>200000</v>
      </c>
      <c r="G155" s="206"/>
    </row>
    <row r="156" spans="1:9" s="374" customFormat="1" ht="30" x14ac:dyDescent="0.25">
      <c r="A156" s="370"/>
      <c r="B156" s="224" t="s">
        <v>403</v>
      </c>
      <c r="C156" s="364"/>
      <c r="D156" s="302">
        <f t="shared" si="10"/>
        <v>655000</v>
      </c>
      <c r="E156" s="254">
        <v>655000</v>
      </c>
      <c r="F156" s="353"/>
      <c r="G156" s="206"/>
      <c r="H156" s="179"/>
    </row>
    <row r="157" spans="1:9" hidden="1" x14ac:dyDescent="0.25">
      <c r="A157" s="200"/>
      <c r="B157" s="224" t="s">
        <v>261</v>
      </c>
      <c r="C157" s="208"/>
      <c r="D157" s="253">
        <f t="shared" si="10"/>
        <v>0</v>
      </c>
      <c r="E157" s="254"/>
      <c r="F157" s="353"/>
      <c r="G157" s="206"/>
    </row>
    <row r="158" spans="1:9" x14ac:dyDescent="0.25">
      <c r="A158" s="200"/>
      <c r="B158" s="224" t="s">
        <v>262</v>
      </c>
      <c r="C158" s="208"/>
      <c r="D158" s="253">
        <f t="shared" si="10"/>
        <v>108000</v>
      </c>
      <c r="E158" s="254">
        <v>108000</v>
      </c>
      <c r="F158" s="353"/>
      <c r="G158" s="206"/>
    </row>
    <row r="159" spans="1:9" s="189" customFormat="1" ht="30" x14ac:dyDescent="0.2">
      <c r="A159" s="194"/>
      <c r="B159" s="305" t="s">
        <v>263</v>
      </c>
      <c r="C159" s="306"/>
      <c r="D159" s="268">
        <f t="shared" si="10"/>
        <v>50000</v>
      </c>
      <c r="E159" s="269">
        <v>50000</v>
      </c>
      <c r="F159" s="352"/>
      <c r="G159" s="199"/>
      <c r="H159" s="188"/>
    </row>
    <row r="160" spans="1:9" s="188" customFormat="1" ht="30" customHeight="1" x14ac:dyDescent="0.2">
      <c r="A160" s="194"/>
      <c r="B160" s="366" t="s">
        <v>404</v>
      </c>
      <c r="C160" s="367" t="s">
        <v>55</v>
      </c>
      <c r="D160" s="299">
        <f>SUM(E160:F160)</f>
        <v>11435000</v>
      </c>
      <c r="E160" s="343">
        <f>SUM(E161:E166)</f>
        <v>9435000</v>
      </c>
      <c r="F160" s="368">
        <f>SUM(F161:F166)</f>
        <v>2000000</v>
      </c>
      <c r="G160" s="199"/>
    </row>
    <row r="161" spans="1:8" s="372" customFormat="1" x14ac:dyDescent="0.25">
      <c r="A161" s="370"/>
      <c r="B161" s="224" t="s">
        <v>405</v>
      </c>
      <c r="C161" s="362"/>
      <c r="D161" s="365">
        <f t="shared" ref="D161:D165" si="11">SUM(E161:F161)</f>
        <v>8980000</v>
      </c>
      <c r="E161" s="204">
        <f>1650000+5330000</f>
        <v>6980000</v>
      </c>
      <c r="F161" s="205">
        <v>2000000</v>
      </c>
      <c r="G161" s="371"/>
    </row>
    <row r="162" spans="1:8" s="372" customFormat="1" x14ac:dyDescent="0.25">
      <c r="A162" s="370"/>
      <c r="B162" s="224" t="s">
        <v>406</v>
      </c>
      <c r="C162" s="362"/>
      <c r="D162" s="365">
        <f t="shared" si="11"/>
        <v>1980000</v>
      </c>
      <c r="E162" s="204">
        <v>1980000</v>
      </c>
      <c r="F162" s="205"/>
      <c r="G162" s="371"/>
    </row>
    <row r="163" spans="1:8" s="372" customFormat="1" x14ac:dyDescent="0.25">
      <c r="A163" s="370"/>
      <c r="B163" s="224" t="s">
        <v>407</v>
      </c>
      <c r="C163" s="362"/>
      <c r="D163" s="365">
        <f t="shared" si="11"/>
        <v>300000</v>
      </c>
      <c r="E163" s="204">
        <v>300000</v>
      </c>
      <c r="F163" s="205"/>
      <c r="G163" s="371"/>
    </row>
    <row r="164" spans="1:8" s="372" customFormat="1" x14ac:dyDescent="0.25">
      <c r="A164" s="370"/>
      <c r="B164" s="224" t="s">
        <v>408</v>
      </c>
      <c r="C164" s="369"/>
      <c r="D164" s="365">
        <f t="shared" si="11"/>
        <v>130000</v>
      </c>
      <c r="E164" s="204">
        <v>130000</v>
      </c>
      <c r="F164" s="205"/>
      <c r="G164" s="371"/>
    </row>
    <row r="165" spans="1:8" s="372" customFormat="1" ht="15" customHeight="1" x14ac:dyDescent="0.25">
      <c r="A165" s="370"/>
      <c r="B165" s="224" t="s">
        <v>409</v>
      </c>
      <c r="C165" s="369"/>
      <c r="D165" s="365">
        <f t="shared" si="11"/>
        <v>45000</v>
      </c>
      <c r="E165" s="204">
        <v>45000</v>
      </c>
      <c r="F165" s="205"/>
      <c r="G165" s="371"/>
    </row>
    <row r="166" spans="1:8" s="372" customFormat="1" ht="15" hidden="1" customHeight="1" x14ac:dyDescent="0.25">
      <c r="A166" s="370"/>
      <c r="B166" s="224" t="s">
        <v>183</v>
      </c>
      <c r="C166" s="362"/>
      <c r="D166" s="365"/>
      <c r="E166" s="204"/>
      <c r="F166" s="334"/>
      <c r="G166" s="371"/>
    </row>
    <row r="167" spans="1:8" s="179" customFormat="1" x14ac:dyDescent="0.25">
      <c r="A167" s="200"/>
      <c r="B167" s="359" t="s">
        <v>434</v>
      </c>
      <c r="C167" s="367" t="s">
        <v>55</v>
      </c>
      <c r="D167" s="299">
        <f t="shared" ref="D167" si="12">SUM(E167:F167)</f>
        <v>690270</v>
      </c>
      <c r="E167" s="343">
        <f>SUM(E168:E169)</f>
        <v>450000</v>
      </c>
      <c r="F167" s="343">
        <f>SUM(F168:F169)</f>
        <v>240270</v>
      </c>
      <c r="G167" s="206"/>
    </row>
    <row r="168" spans="1:8" s="179" customFormat="1" x14ac:dyDescent="0.25">
      <c r="A168" s="200"/>
      <c r="B168" s="224" t="s">
        <v>410</v>
      </c>
      <c r="C168" s="295"/>
      <c r="D168" s="302">
        <f>SUM(E168:F168)</f>
        <v>450000</v>
      </c>
      <c r="E168" s="303">
        <v>450000</v>
      </c>
      <c r="F168" s="373"/>
      <c r="G168" s="206"/>
    </row>
    <row r="169" spans="1:8" s="179" customFormat="1" x14ac:dyDescent="0.25">
      <c r="A169" s="200"/>
      <c r="B169" s="224" t="s">
        <v>411</v>
      </c>
      <c r="C169" s="295"/>
      <c r="D169" s="302">
        <f>SUM(E169:F169)</f>
        <v>240270</v>
      </c>
      <c r="E169" s="254"/>
      <c r="F169" s="353">
        <v>240270</v>
      </c>
      <c r="G169" s="206"/>
    </row>
    <row r="170" spans="1:8" s="189" customFormat="1" x14ac:dyDescent="0.2">
      <c r="A170" s="194"/>
      <c r="B170" s="366" t="s">
        <v>412</v>
      </c>
      <c r="C170" s="367" t="s">
        <v>55</v>
      </c>
      <c r="D170" s="299">
        <f>SUM(E170:F170)</f>
        <v>110000</v>
      </c>
      <c r="E170" s="344">
        <f>SUM(E171:E172)</f>
        <v>110000</v>
      </c>
      <c r="F170" s="344">
        <f>SUM(F171:F172)</f>
        <v>0</v>
      </c>
      <c r="G170" s="199"/>
      <c r="H170" s="188"/>
    </row>
    <row r="171" spans="1:8" s="189" customFormat="1" ht="30" x14ac:dyDescent="0.2">
      <c r="A171" s="194"/>
      <c r="B171" s="375" t="s">
        <v>413</v>
      </c>
      <c r="C171" s="295"/>
      <c r="D171" s="376">
        <f>SUM(E171:F171)</f>
        <v>80000</v>
      </c>
      <c r="E171" s="303">
        <v>80000</v>
      </c>
      <c r="F171" s="373"/>
      <c r="G171" s="199"/>
      <c r="H171" s="188"/>
    </row>
    <row r="172" spans="1:8" s="189" customFormat="1" x14ac:dyDescent="0.2">
      <c r="A172" s="194"/>
      <c r="B172" s="375" t="s">
        <v>414</v>
      </c>
      <c r="C172" s="295"/>
      <c r="D172" s="302">
        <f>SUM(E172:F172)</f>
        <v>30000</v>
      </c>
      <c r="E172" s="254">
        <v>30000</v>
      </c>
      <c r="F172" s="353"/>
      <c r="G172" s="199"/>
      <c r="H172" s="188"/>
    </row>
    <row r="173" spans="1:8" s="188" customFormat="1" ht="60" hidden="1" x14ac:dyDescent="0.2">
      <c r="A173" s="194"/>
      <c r="B173" s="298" t="s">
        <v>435</v>
      </c>
      <c r="C173" s="306" t="s">
        <v>55</v>
      </c>
      <c r="D173" s="377">
        <f t="shared" ref="D173:D180" si="13">SUM(E173:F173)</f>
        <v>0</v>
      </c>
      <c r="E173" s="240"/>
      <c r="F173" s="297">
        <v>0</v>
      </c>
      <c r="G173" s="199"/>
    </row>
    <row r="174" spans="1:8" s="179" customFormat="1" x14ac:dyDescent="0.25">
      <c r="A174" s="200"/>
      <c r="B174" s="378" t="s">
        <v>121</v>
      </c>
      <c r="C174" s="221" t="s">
        <v>55</v>
      </c>
      <c r="D174" s="299">
        <f t="shared" si="13"/>
        <v>895000</v>
      </c>
      <c r="E174" s="222">
        <f>SUM(E175:E180)</f>
        <v>895000</v>
      </c>
      <c r="F174" s="309">
        <f>SUM(F175:F180)</f>
        <v>0</v>
      </c>
      <c r="G174" s="206"/>
    </row>
    <row r="175" spans="1:8" x14ac:dyDescent="0.25">
      <c r="A175" s="200"/>
      <c r="B175" s="207" t="s">
        <v>415</v>
      </c>
      <c r="C175" s="208"/>
      <c r="D175" s="253">
        <f t="shared" si="13"/>
        <v>345000</v>
      </c>
      <c r="E175" s="254">
        <v>345000</v>
      </c>
      <c r="F175" s="353"/>
      <c r="G175" s="206"/>
    </row>
    <row r="176" spans="1:8" x14ac:dyDescent="0.25">
      <c r="A176" s="200"/>
      <c r="B176" s="207" t="s">
        <v>264</v>
      </c>
      <c r="C176" s="208"/>
      <c r="D176" s="253">
        <f t="shared" si="13"/>
        <v>150000</v>
      </c>
      <c r="E176" s="254">
        <v>150000</v>
      </c>
      <c r="F176" s="353"/>
      <c r="G176" s="206"/>
    </row>
    <row r="177" spans="1:8" x14ac:dyDescent="0.25">
      <c r="A177" s="200"/>
      <c r="B177" s="207" t="s">
        <v>265</v>
      </c>
      <c r="C177" s="208"/>
      <c r="D177" s="253">
        <f t="shared" si="13"/>
        <v>100000</v>
      </c>
      <c r="E177" s="254">
        <v>100000</v>
      </c>
      <c r="F177" s="353"/>
      <c r="G177" s="206"/>
    </row>
    <row r="178" spans="1:8" ht="30" x14ac:dyDescent="0.25">
      <c r="A178" s="200"/>
      <c r="B178" s="207" t="s">
        <v>266</v>
      </c>
      <c r="C178" s="295"/>
      <c r="D178" s="253">
        <f t="shared" si="13"/>
        <v>100000</v>
      </c>
      <c r="E178" s="254">
        <v>100000</v>
      </c>
      <c r="F178" s="353"/>
      <c r="G178" s="206"/>
    </row>
    <row r="179" spans="1:8" ht="30" x14ac:dyDescent="0.25">
      <c r="A179" s="200"/>
      <c r="B179" s="207" t="s">
        <v>416</v>
      </c>
      <c r="C179" s="295"/>
      <c r="D179" s="253">
        <f t="shared" si="13"/>
        <v>100000</v>
      </c>
      <c r="E179" s="254">
        <v>100000</v>
      </c>
      <c r="F179" s="353"/>
      <c r="G179" s="206"/>
    </row>
    <row r="180" spans="1:8" ht="30" x14ac:dyDescent="0.25">
      <c r="A180" s="200"/>
      <c r="B180" s="207" t="s">
        <v>417</v>
      </c>
      <c r="C180" s="208"/>
      <c r="D180" s="253">
        <f t="shared" si="13"/>
        <v>100000</v>
      </c>
      <c r="E180" s="254">
        <v>100000</v>
      </c>
      <c r="F180" s="353"/>
      <c r="G180" s="206"/>
    </row>
    <row r="181" spans="1:8" s="188" customFormat="1" ht="21" customHeight="1" x14ac:dyDescent="0.2">
      <c r="A181" s="186"/>
      <c r="B181" s="216" t="s">
        <v>202</v>
      </c>
      <c r="C181" s="217"/>
      <c r="D181" s="229">
        <f>SUM(E181:F181)</f>
        <v>1755000</v>
      </c>
      <c r="E181" s="218">
        <f>SUM(E182,E183,E186)</f>
        <v>1440000</v>
      </c>
      <c r="F181" s="218">
        <f>SUM(F182,F183,F186)</f>
        <v>315000</v>
      </c>
      <c r="G181" s="187"/>
    </row>
    <row r="182" spans="1:8" s="189" customFormat="1" ht="33" hidden="1" customHeight="1" x14ac:dyDescent="0.2">
      <c r="A182" s="194"/>
      <c r="B182" s="294" t="s">
        <v>436</v>
      </c>
      <c r="C182" s="295" t="s">
        <v>55</v>
      </c>
      <c r="D182" s="296">
        <f>SUM(E182:F182)</f>
        <v>0</v>
      </c>
      <c r="E182" s="240"/>
      <c r="F182" s="297">
        <v>0</v>
      </c>
      <c r="G182" s="199"/>
      <c r="H182" s="188"/>
    </row>
    <row r="183" spans="1:8" s="189" customFormat="1" x14ac:dyDescent="0.2">
      <c r="A183" s="194"/>
      <c r="B183" s="294" t="s">
        <v>437</v>
      </c>
      <c r="C183" s="295" t="s">
        <v>55</v>
      </c>
      <c r="D183" s="377">
        <f t="shared" ref="D183:D189" si="14">SUM(E183:F183)</f>
        <v>20000</v>
      </c>
      <c r="E183" s="273">
        <f>SUM(E184:E185)</f>
        <v>20000</v>
      </c>
      <c r="F183" s="307">
        <f>SUM(F184:F185)</f>
        <v>0</v>
      </c>
      <c r="G183" s="199"/>
      <c r="H183" s="188"/>
    </row>
    <row r="184" spans="1:8" s="189" customFormat="1" hidden="1" x14ac:dyDescent="0.2">
      <c r="A184" s="194"/>
      <c r="B184" s="379" t="s">
        <v>219</v>
      </c>
      <c r="C184" s="295" t="s">
        <v>55</v>
      </c>
      <c r="D184" s="380">
        <f t="shared" si="14"/>
        <v>0</v>
      </c>
      <c r="E184" s="346"/>
      <c r="F184" s="368"/>
      <c r="G184" s="199"/>
      <c r="H184" s="188"/>
    </row>
    <row r="185" spans="1:8" s="189" customFormat="1" x14ac:dyDescent="0.2">
      <c r="A185" s="194"/>
      <c r="B185" s="381" t="s">
        <v>418</v>
      </c>
      <c r="C185" s="306"/>
      <c r="D185" s="382">
        <f t="shared" si="14"/>
        <v>20000</v>
      </c>
      <c r="E185" s="346">
        <v>20000</v>
      </c>
      <c r="F185" s="368"/>
      <c r="G185" s="199"/>
      <c r="H185" s="188"/>
    </row>
    <row r="186" spans="1:8" s="189" customFormat="1" x14ac:dyDescent="0.2">
      <c r="A186" s="194"/>
      <c r="B186" s="366" t="s">
        <v>419</v>
      </c>
      <c r="C186" s="295" t="s">
        <v>55</v>
      </c>
      <c r="D186" s="383">
        <f>SUM(E186:F186)</f>
        <v>1735000</v>
      </c>
      <c r="E186" s="384">
        <f>SUM(E187:E189)</f>
        <v>1420000</v>
      </c>
      <c r="F186" s="384">
        <f>SUM(F187:F189)</f>
        <v>315000</v>
      </c>
      <c r="G186" s="199"/>
      <c r="H186" s="188"/>
    </row>
    <row r="187" spans="1:8" s="189" customFormat="1" x14ac:dyDescent="0.2">
      <c r="A187" s="194"/>
      <c r="B187" s="379" t="s">
        <v>420</v>
      </c>
      <c r="C187" s="295"/>
      <c r="D187" s="376">
        <f t="shared" ref="D187:D188" si="15">SUM(E187:F187)</f>
        <v>1615000</v>
      </c>
      <c r="E187" s="303">
        <v>1300000</v>
      </c>
      <c r="F187" s="373">
        <v>315000</v>
      </c>
      <c r="G187" s="199"/>
      <c r="H187" s="188"/>
    </row>
    <row r="188" spans="1:8" s="189" customFormat="1" x14ac:dyDescent="0.2">
      <c r="A188" s="194"/>
      <c r="B188" s="379" t="s">
        <v>421</v>
      </c>
      <c r="C188" s="295"/>
      <c r="D188" s="302">
        <f t="shared" si="15"/>
        <v>100000</v>
      </c>
      <c r="E188" s="254">
        <v>100000</v>
      </c>
      <c r="F188" s="353"/>
      <c r="G188" s="199"/>
      <c r="H188" s="188"/>
    </row>
    <row r="189" spans="1:8" ht="31.5" customHeight="1" x14ac:dyDescent="0.25">
      <c r="A189" s="311"/>
      <c r="B189" s="385" t="s">
        <v>422</v>
      </c>
      <c r="C189" s="386"/>
      <c r="D189" s="387">
        <f t="shared" si="14"/>
        <v>20000</v>
      </c>
      <c r="E189" s="212">
        <v>20000</v>
      </c>
      <c r="F189" s="213"/>
      <c r="G189" s="312"/>
    </row>
    <row r="190" spans="1:8" x14ac:dyDescent="0.25">
      <c r="B190" s="180"/>
      <c r="C190" s="388"/>
      <c r="D190" s="389"/>
      <c r="E190" s="180"/>
    </row>
    <row r="191" spans="1:8" ht="13.5" customHeight="1" x14ac:dyDescent="0.25">
      <c r="B191" s="465"/>
      <c r="C191" s="465"/>
      <c r="D191" s="465"/>
      <c r="E191" s="466"/>
      <c r="F191" s="466"/>
    </row>
  </sheetData>
  <mergeCells count="7">
    <mergeCell ref="B191:F191"/>
    <mergeCell ref="B1:F1"/>
    <mergeCell ref="B3:B4"/>
    <mergeCell ref="C3:C4"/>
    <mergeCell ref="D3:D4"/>
    <mergeCell ref="E3:F3"/>
    <mergeCell ref="B9:F9"/>
  </mergeCells>
  <pageMargins left="0.74803149606299213" right="0.74803149606299213" top="1.1023622047244095" bottom="0.98425196850393704" header="0.51181102362204722" footer="0.51181102362204722"/>
  <pageSetup paperSize="9" scale="95" firstPageNumber="5" orientation="portrait" useFirstPageNumber="1" r:id="rId1"/>
  <headerFooter alignWithMargins="0">
    <oddHeader>&amp;RLisa 4
Tartu Linnavolikogu ...2018 a
määruse nr. 6 juurde</oddHeader>
    <oddFooter xml:space="preserve">&amp;C&amp;P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view="pageLayout" topLeftCell="A16" zoomScaleNormal="100" workbookViewId="0">
      <selection activeCell="D28" sqref="D28"/>
    </sheetView>
  </sheetViews>
  <sheetFormatPr defaultRowHeight="15" x14ac:dyDescent="0.25"/>
  <cols>
    <col min="1" max="1" width="30.7109375" style="42" customWidth="1"/>
    <col min="2" max="2" width="11.85546875" style="42" customWidth="1"/>
    <col min="3" max="3" width="12.42578125" style="116" customWidth="1"/>
    <col min="4" max="4" width="12" style="116" customWidth="1"/>
    <col min="5" max="5" width="10.85546875" style="116" customWidth="1"/>
    <col min="6" max="6" width="12.42578125" style="116" customWidth="1"/>
    <col min="7" max="16384" width="9.140625" style="42"/>
  </cols>
  <sheetData>
    <row r="1" spans="1:6" ht="21.75" customHeight="1" x14ac:dyDescent="0.25">
      <c r="A1" s="477" t="s">
        <v>317</v>
      </c>
      <c r="B1" s="477"/>
      <c r="C1" s="477"/>
      <c r="D1" s="477"/>
      <c r="E1" s="477"/>
      <c r="F1" s="477"/>
    </row>
    <row r="2" spans="1:6" ht="9.75" customHeight="1" x14ac:dyDescent="0.25">
      <c r="A2" s="134"/>
      <c r="B2" s="135"/>
      <c r="C2" s="136"/>
      <c r="D2" s="136"/>
      <c r="E2" s="136"/>
      <c r="F2" s="137"/>
    </row>
    <row r="3" spans="1:6" s="43" customFormat="1" ht="15" customHeight="1" x14ac:dyDescent="0.25">
      <c r="A3" s="138"/>
      <c r="B3" s="139"/>
      <c r="C3" s="138"/>
      <c r="D3" s="138"/>
      <c r="E3" s="138"/>
      <c r="F3" s="140" t="s">
        <v>23</v>
      </c>
    </row>
    <row r="4" spans="1:6" s="43" customFormat="1" ht="21" customHeight="1" x14ac:dyDescent="0.2">
      <c r="A4" s="478" t="s">
        <v>267</v>
      </c>
      <c r="B4" s="481" t="s">
        <v>323</v>
      </c>
      <c r="C4" s="482"/>
      <c r="D4" s="482"/>
      <c r="E4" s="482"/>
      <c r="F4" s="483"/>
    </row>
    <row r="5" spans="1:6" ht="45.75" customHeight="1" x14ac:dyDescent="0.25">
      <c r="A5" s="479"/>
      <c r="B5" s="478" t="s">
        <v>268</v>
      </c>
      <c r="C5" s="478" t="s">
        <v>269</v>
      </c>
      <c r="D5" s="484" t="s">
        <v>324</v>
      </c>
      <c r="E5" s="485"/>
      <c r="F5" s="478" t="s">
        <v>325</v>
      </c>
    </row>
    <row r="6" spans="1:6" s="115" customFormat="1" ht="20.25" customHeight="1" x14ac:dyDescent="0.2">
      <c r="A6" s="480"/>
      <c r="B6" s="480"/>
      <c r="C6" s="479"/>
      <c r="D6" s="141" t="s">
        <v>270</v>
      </c>
      <c r="E6" s="142" t="s">
        <v>271</v>
      </c>
      <c r="F6" s="479"/>
    </row>
    <row r="7" spans="1:6" s="115" customFormat="1" ht="19.5" customHeight="1" x14ac:dyDescent="0.2">
      <c r="A7" s="143" t="s">
        <v>326</v>
      </c>
      <c r="B7" s="144"/>
      <c r="C7" s="145">
        <f>SUM(C8,C17)</f>
        <v>71106793</v>
      </c>
      <c r="D7" s="146">
        <f>SUM(D8,D17)</f>
        <v>17696895</v>
      </c>
      <c r="E7" s="147">
        <f>SUM(E8,E17)</f>
        <v>6489295</v>
      </c>
      <c r="F7" s="148">
        <f>SUM(F8,F17)</f>
        <v>82314393</v>
      </c>
    </row>
    <row r="8" spans="1:6" s="43" customFormat="1" ht="27" customHeight="1" x14ac:dyDescent="0.2">
      <c r="A8" s="149" t="s">
        <v>327</v>
      </c>
      <c r="B8" s="150" t="s">
        <v>272</v>
      </c>
      <c r="C8" s="151">
        <f>SUM(C9:C16)</f>
        <v>55290213</v>
      </c>
      <c r="D8" s="152">
        <f>SUM(D9:D16)</f>
        <v>0</v>
      </c>
      <c r="E8" s="153">
        <f>SUM(E9:E16)</f>
        <v>5115635</v>
      </c>
      <c r="F8" s="154">
        <f>SUM(F9:F16)</f>
        <v>50174578</v>
      </c>
    </row>
    <row r="9" spans="1:6" s="43" customFormat="1" ht="17.25" customHeight="1" x14ac:dyDescent="0.2">
      <c r="A9" s="155" t="s">
        <v>273</v>
      </c>
      <c r="B9" s="156">
        <v>10126000</v>
      </c>
      <c r="C9" s="157">
        <v>10126000</v>
      </c>
      <c r="D9" s="156">
        <v>0</v>
      </c>
      <c r="E9" s="158">
        <v>0</v>
      </c>
      <c r="F9" s="157">
        <f t="shared" ref="F9:F16" si="0">C9+D9-E9</f>
        <v>10126000</v>
      </c>
    </row>
    <row r="10" spans="1:6" s="43" customFormat="1" ht="17.25" customHeight="1" x14ac:dyDescent="0.2">
      <c r="A10" s="159" t="s">
        <v>274</v>
      </c>
      <c r="B10" s="160">
        <v>11687000</v>
      </c>
      <c r="C10" s="161">
        <v>11687000</v>
      </c>
      <c r="D10" s="160">
        <v>0</v>
      </c>
      <c r="E10" s="162">
        <v>0</v>
      </c>
      <c r="F10" s="161">
        <f t="shared" si="0"/>
        <v>11687000</v>
      </c>
    </row>
    <row r="11" spans="1:6" s="43" customFormat="1" ht="17.25" customHeight="1" x14ac:dyDescent="0.2">
      <c r="A11" s="159" t="s">
        <v>275</v>
      </c>
      <c r="B11" s="160">
        <v>10885000</v>
      </c>
      <c r="C11" s="161">
        <v>7619500</v>
      </c>
      <c r="D11" s="160">
        <v>0</v>
      </c>
      <c r="E11" s="162">
        <v>1088500</v>
      </c>
      <c r="F11" s="161">
        <f t="shared" si="0"/>
        <v>6531000</v>
      </c>
    </row>
    <row r="12" spans="1:6" s="43" customFormat="1" ht="17.25" customHeight="1" x14ac:dyDescent="0.2">
      <c r="A12" s="159" t="s">
        <v>276</v>
      </c>
      <c r="B12" s="160">
        <v>9977548</v>
      </c>
      <c r="C12" s="161">
        <v>4988773</v>
      </c>
      <c r="D12" s="160">
        <v>0</v>
      </c>
      <c r="E12" s="162">
        <v>997755</v>
      </c>
      <c r="F12" s="161">
        <f t="shared" si="0"/>
        <v>3991018</v>
      </c>
    </row>
    <row r="13" spans="1:6" s="43" customFormat="1" ht="17.25" customHeight="1" x14ac:dyDescent="0.2">
      <c r="A13" s="159" t="s">
        <v>276</v>
      </c>
      <c r="B13" s="160">
        <v>9800000</v>
      </c>
      <c r="C13" s="161">
        <v>4900000</v>
      </c>
      <c r="D13" s="160">
        <v>0</v>
      </c>
      <c r="E13" s="162">
        <v>980000</v>
      </c>
      <c r="F13" s="161">
        <f t="shared" si="0"/>
        <v>3920000</v>
      </c>
    </row>
    <row r="14" spans="1:6" s="43" customFormat="1" ht="17.25" customHeight="1" x14ac:dyDescent="0.2">
      <c r="A14" s="159" t="s">
        <v>277</v>
      </c>
      <c r="B14" s="160">
        <v>11320800</v>
      </c>
      <c r="C14" s="161">
        <v>3396240</v>
      </c>
      <c r="D14" s="160">
        <v>0</v>
      </c>
      <c r="E14" s="162">
        <v>1132080</v>
      </c>
      <c r="F14" s="161">
        <f t="shared" si="0"/>
        <v>2264160</v>
      </c>
    </row>
    <row r="15" spans="1:6" s="43" customFormat="1" ht="17.25" customHeight="1" x14ac:dyDescent="0.2">
      <c r="A15" s="163" t="s">
        <v>278</v>
      </c>
      <c r="B15" s="164">
        <v>5490000</v>
      </c>
      <c r="C15" s="165">
        <v>5105700</v>
      </c>
      <c r="D15" s="164">
        <v>0</v>
      </c>
      <c r="E15" s="166">
        <f>366000+18300</f>
        <v>384300</v>
      </c>
      <c r="F15" s="165">
        <f t="shared" si="0"/>
        <v>4721400</v>
      </c>
    </row>
    <row r="16" spans="1:6" s="43" customFormat="1" ht="17.25" customHeight="1" x14ac:dyDescent="0.2">
      <c r="A16" s="163" t="s">
        <v>279</v>
      </c>
      <c r="B16" s="164">
        <v>8000000</v>
      </c>
      <c r="C16" s="165">
        <v>7467000</v>
      </c>
      <c r="D16" s="164">
        <v>0</v>
      </c>
      <c r="E16" s="166">
        <v>533000</v>
      </c>
      <c r="F16" s="165">
        <f t="shared" si="0"/>
        <v>6934000</v>
      </c>
    </row>
    <row r="17" spans="1:6" s="43" customFormat="1" ht="18.75" customHeight="1" x14ac:dyDescent="0.2">
      <c r="A17" s="167" t="s">
        <v>328</v>
      </c>
      <c r="B17" s="150" t="s">
        <v>272</v>
      </c>
      <c r="C17" s="168">
        <f>SUM(C18:C24)</f>
        <v>15816580</v>
      </c>
      <c r="D17" s="169">
        <f>SUM(D18:D24)</f>
        <v>17696895</v>
      </c>
      <c r="E17" s="170">
        <f>SUM(E18:E24)</f>
        <v>1373660</v>
      </c>
      <c r="F17" s="171">
        <f>SUM(F18:F24)</f>
        <v>32139815</v>
      </c>
    </row>
    <row r="18" spans="1:6" s="114" customFormat="1" ht="14.25" x14ac:dyDescent="0.2">
      <c r="A18" s="155" t="s">
        <v>280</v>
      </c>
      <c r="B18" s="156">
        <v>150000</v>
      </c>
      <c r="C18" s="157">
        <v>90496</v>
      </c>
      <c r="D18" s="156">
        <v>0</v>
      </c>
      <c r="E18" s="158">
        <v>14876</v>
      </c>
      <c r="F18" s="157">
        <f>C18+D18-E18</f>
        <v>75620</v>
      </c>
    </row>
    <row r="19" spans="1:6" s="43" customFormat="1" ht="17.25" customHeight="1" x14ac:dyDescent="0.2">
      <c r="A19" s="159" t="s">
        <v>281</v>
      </c>
      <c r="B19" s="160">
        <v>200000</v>
      </c>
      <c r="C19" s="161">
        <v>136842</v>
      </c>
      <c r="D19" s="160">
        <v>0</v>
      </c>
      <c r="E19" s="162">
        <v>21053</v>
      </c>
      <c r="F19" s="157">
        <f>C19+D19-E19</f>
        <v>115789</v>
      </c>
    </row>
    <row r="20" spans="1:6" s="43" customFormat="1" ht="17.25" customHeight="1" x14ac:dyDescent="0.2">
      <c r="A20" s="159" t="s">
        <v>282</v>
      </c>
      <c r="B20" s="160">
        <v>1000000</v>
      </c>
      <c r="C20" s="161">
        <v>937759</v>
      </c>
      <c r="D20" s="160">
        <v>0</v>
      </c>
      <c r="E20" s="162">
        <v>49792</v>
      </c>
      <c r="F20" s="157">
        <f>C20+D20-E20</f>
        <v>887967</v>
      </c>
    </row>
    <row r="21" spans="1:6" ht="17.25" customHeight="1" x14ac:dyDescent="0.25">
      <c r="A21" s="159" t="s">
        <v>284</v>
      </c>
      <c r="B21" s="172">
        <v>100000</v>
      </c>
      <c r="C21" s="173">
        <v>64706</v>
      </c>
      <c r="D21" s="172">
        <v>0</v>
      </c>
      <c r="E21" s="174">
        <v>35294</v>
      </c>
      <c r="F21" s="161">
        <f t="shared" ref="F21:F24" si="1">C21+D21-E21</f>
        <v>29412</v>
      </c>
    </row>
    <row r="22" spans="1:6" ht="17.25" customHeight="1" x14ac:dyDescent="0.25">
      <c r="A22" s="159" t="s">
        <v>283</v>
      </c>
      <c r="B22" s="160">
        <v>430000</v>
      </c>
      <c r="C22" s="161">
        <v>216777</v>
      </c>
      <c r="D22" s="160">
        <v>0</v>
      </c>
      <c r="E22" s="162">
        <v>42645</v>
      </c>
      <c r="F22" s="161">
        <f t="shared" si="1"/>
        <v>174132</v>
      </c>
    </row>
    <row r="23" spans="1:6" ht="17.25" customHeight="1" x14ac:dyDescent="0.25">
      <c r="A23" s="163" t="s">
        <v>329</v>
      </c>
      <c r="B23" s="164">
        <f>11600000+2776000-6000</f>
        <v>14370000</v>
      </c>
      <c r="C23" s="165">
        <f>B23</f>
        <v>14370000</v>
      </c>
      <c r="D23" s="164">
        <v>0</v>
      </c>
      <c r="E23" s="166">
        <f>ROUND((6800000/15-333)+(7570000/10),0)</f>
        <v>1210000</v>
      </c>
      <c r="F23" s="165">
        <f t="shared" si="1"/>
        <v>13160000</v>
      </c>
    </row>
    <row r="24" spans="1:6" ht="17.25" customHeight="1" x14ac:dyDescent="0.25">
      <c r="A24" s="178" t="s">
        <v>330</v>
      </c>
      <c r="B24" s="175">
        <v>0</v>
      </c>
      <c r="C24" s="176">
        <v>0</v>
      </c>
      <c r="D24" s="175">
        <v>17696895</v>
      </c>
      <c r="E24" s="177">
        <v>0</v>
      </c>
      <c r="F24" s="176">
        <f t="shared" si="1"/>
        <v>17696895</v>
      </c>
    </row>
  </sheetData>
  <mergeCells count="7">
    <mergeCell ref="A1:F1"/>
    <mergeCell ref="A4:A6"/>
    <mergeCell ref="B4:F4"/>
    <mergeCell ref="B5:B6"/>
    <mergeCell ref="C5:C6"/>
    <mergeCell ref="D5:E5"/>
    <mergeCell ref="F5:F6"/>
  </mergeCells>
  <pageMargins left="0.62992125984251968" right="0.59055118110236227" top="0.74803149606299213" bottom="0.74803149606299213" header="0.31496062992125984" footer="0.31496062992125984"/>
  <pageSetup paperSize="9" firstPageNumber="10" orientation="portrait" useFirstPageNumber="1" r:id="rId1"/>
  <headerFooter alignWithMargins="0">
    <oddHeader>&amp;RLisa 5
Tartu Linnavolikogu ..2018 a
määruse nr. .. juurde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workbookViewId="0">
      <selection activeCell="G4" sqref="G4"/>
    </sheetView>
  </sheetViews>
  <sheetFormatPr defaultRowHeight="15" x14ac:dyDescent="0.25"/>
  <cols>
    <col min="1" max="1" width="48.5703125" style="408" customWidth="1"/>
    <col min="2" max="2" width="14.28515625" style="446" customWidth="1"/>
    <col min="3" max="3" width="1.140625" style="446" customWidth="1"/>
    <col min="4" max="4" width="5" style="446" customWidth="1"/>
    <col min="5" max="5" width="0.5703125" style="407" customWidth="1"/>
    <col min="6" max="247" width="9.140625" style="408"/>
    <col min="248" max="248" width="54.140625" style="408" customWidth="1"/>
    <col min="249" max="249" width="18" style="408" customWidth="1"/>
    <col min="250" max="250" width="1.140625" style="408" customWidth="1"/>
    <col min="251" max="251" width="13.28515625" style="408" customWidth="1"/>
    <col min="252" max="252" width="0.5703125" style="408" customWidth="1"/>
    <col min="253" max="503" width="9.140625" style="408"/>
    <col min="504" max="504" width="54.140625" style="408" customWidth="1"/>
    <col min="505" max="505" width="18" style="408" customWidth="1"/>
    <col min="506" max="506" width="1.140625" style="408" customWidth="1"/>
    <col min="507" max="507" width="13.28515625" style="408" customWidth="1"/>
    <col min="508" max="508" width="0.5703125" style="408" customWidth="1"/>
    <col min="509" max="759" width="9.140625" style="408"/>
    <col min="760" max="760" width="54.140625" style="408" customWidth="1"/>
    <col min="761" max="761" width="18" style="408" customWidth="1"/>
    <col min="762" max="762" width="1.140625" style="408" customWidth="1"/>
    <col min="763" max="763" width="13.28515625" style="408" customWidth="1"/>
    <col min="764" max="764" width="0.5703125" style="408" customWidth="1"/>
    <col min="765" max="1015" width="9.140625" style="408"/>
    <col min="1016" max="1016" width="54.140625" style="408" customWidth="1"/>
    <col min="1017" max="1017" width="18" style="408" customWidth="1"/>
    <col min="1018" max="1018" width="1.140625" style="408" customWidth="1"/>
    <col min="1019" max="1019" width="13.28515625" style="408" customWidth="1"/>
    <col min="1020" max="1020" width="0.5703125" style="408" customWidth="1"/>
    <col min="1021" max="1271" width="9.140625" style="408"/>
    <col min="1272" max="1272" width="54.140625" style="408" customWidth="1"/>
    <col min="1273" max="1273" width="18" style="408" customWidth="1"/>
    <col min="1274" max="1274" width="1.140625" style="408" customWidth="1"/>
    <col min="1275" max="1275" width="13.28515625" style="408" customWidth="1"/>
    <col min="1276" max="1276" width="0.5703125" style="408" customWidth="1"/>
    <col min="1277" max="1527" width="9.140625" style="408"/>
    <col min="1528" max="1528" width="54.140625" style="408" customWidth="1"/>
    <col min="1529" max="1529" width="18" style="408" customWidth="1"/>
    <col min="1530" max="1530" width="1.140625" style="408" customWidth="1"/>
    <col min="1531" max="1531" width="13.28515625" style="408" customWidth="1"/>
    <col min="1532" max="1532" width="0.5703125" style="408" customWidth="1"/>
    <col min="1533" max="1783" width="9.140625" style="408"/>
    <col min="1784" max="1784" width="54.140625" style="408" customWidth="1"/>
    <col min="1785" max="1785" width="18" style="408" customWidth="1"/>
    <col min="1786" max="1786" width="1.140625" style="408" customWidth="1"/>
    <col min="1787" max="1787" width="13.28515625" style="408" customWidth="1"/>
    <col min="1788" max="1788" width="0.5703125" style="408" customWidth="1"/>
    <col min="1789" max="2039" width="9.140625" style="408"/>
    <col min="2040" max="2040" width="54.140625" style="408" customWidth="1"/>
    <col min="2041" max="2041" width="18" style="408" customWidth="1"/>
    <col min="2042" max="2042" width="1.140625" style="408" customWidth="1"/>
    <col min="2043" max="2043" width="13.28515625" style="408" customWidth="1"/>
    <col min="2044" max="2044" width="0.5703125" style="408" customWidth="1"/>
    <col min="2045" max="2295" width="9.140625" style="408"/>
    <col min="2296" max="2296" width="54.140625" style="408" customWidth="1"/>
    <col min="2297" max="2297" width="18" style="408" customWidth="1"/>
    <col min="2298" max="2298" width="1.140625" style="408" customWidth="1"/>
    <col min="2299" max="2299" width="13.28515625" style="408" customWidth="1"/>
    <col min="2300" max="2300" width="0.5703125" style="408" customWidth="1"/>
    <col min="2301" max="2551" width="9.140625" style="408"/>
    <col min="2552" max="2552" width="54.140625" style="408" customWidth="1"/>
    <col min="2553" max="2553" width="18" style="408" customWidth="1"/>
    <col min="2554" max="2554" width="1.140625" style="408" customWidth="1"/>
    <col min="2555" max="2555" width="13.28515625" style="408" customWidth="1"/>
    <col min="2556" max="2556" width="0.5703125" style="408" customWidth="1"/>
    <col min="2557" max="2807" width="9.140625" style="408"/>
    <col min="2808" max="2808" width="54.140625" style="408" customWidth="1"/>
    <col min="2809" max="2809" width="18" style="408" customWidth="1"/>
    <col min="2810" max="2810" width="1.140625" style="408" customWidth="1"/>
    <col min="2811" max="2811" width="13.28515625" style="408" customWidth="1"/>
    <col min="2812" max="2812" width="0.5703125" style="408" customWidth="1"/>
    <col min="2813" max="3063" width="9.140625" style="408"/>
    <col min="3064" max="3064" width="54.140625" style="408" customWidth="1"/>
    <col min="3065" max="3065" width="18" style="408" customWidth="1"/>
    <col min="3066" max="3066" width="1.140625" style="408" customWidth="1"/>
    <col min="3067" max="3067" width="13.28515625" style="408" customWidth="1"/>
    <col min="3068" max="3068" width="0.5703125" style="408" customWidth="1"/>
    <col min="3069" max="3319" width="9.140625" style="408"/>
    <col min="3320" max="3320" width="54.140625" style="408" customWidth="1"/>
    <col min="3321" max="3321" width="18" style="408" customWidth="1"/>
    <col min="3322" max="3322" width="1.140625" style="408" customWidth="1"/>
    <col min="3323" max="3323" width="13.28515625" style="408" customWidth="1"/>
    <col min="3324" max="3324" width="0.5703125" style="408" customWidth="1"/>
    <col min="3325" max="3575" width="9.140625" style="408"/>
    <col min="3576" max="3576" width="54.140625" style="408" customWidth="1"/>
    <col min="3577" max="3577" width="18" style="408" customWidth="1"/>
    <col min="3578" max="3578" width="1.140625" style="408" customWidth="1"/>
    <col min="3579" max="3579" width="13.28515625" style="408" customWidth="1"/>
    <col min="3580" max="3580" width="0.5703125" style="408" customWidth="1"/>
    <col min="3581" max="3831" width="9.140625" style="408"/>
    <col min="3832" max="3832" width="54.140625" style="408" customWidth="1"/>
    <col min="3833" max="3833" width="18" style="408" customWidth="1"/>
    <col min="3834" max="3834" width="1.140625" style="408" customWidth="1"/>
    <col min="3835" max="3835" width="13.28515625" style="408" customWidth="1"/>
    <col min="3836" max="3836" width="0.5703125" style="408" customWidth="1"/>
    <col min="3837" max="4087" width="9.140625" style="408"/>
    <col min="4088" max="4088" width="54.140625" style="408" customWidth="1"/>
    <col min="4089" max="4089" width="18" style="408" customWidth="1"/>
    <col min="4090" max="4090" width="1.140625" style="408" customWidth="1"/>
    <col min="4091" max="4091" width="13.28515625" style="408" customWidth="1"/>
    <col min="4092" max="4092" width="0.5703125" style="408" customWidth="1"/>
    <col min="4093" max="4343" width="9.140625" style="408"/>
    <col min="4344" max="4344" width="54.140625" style="408" customWidth="1"/>
    <col min="4345" max="4345" width="18" style="408" customWidth="1"/>
    <col min="4346" max="4346" width="1.140625" style="408" customWidth="1"/>
    <col min="4347" max="4347" width="13.28515625" style="408" customWidth="1"/>
    <col min="4348" max="4348" width="0.5703125" style="408" customWidth="1"/>
    <col min="4349" max="4599" width="9.140625" style="408"/>
    <col min="4600" max="4600" width="54.140625" style="408" customWidth="1"/>
    <col min="4601" max="4601" width="18" style="408" customWidth="1"/>
    <col min="4602" max="4602" width="1.140625" style="408" customWidth="1"/>
    <col min="4603" max="4603" width="13.28515625" style="408" customWidth="1"/>
    <col min="4604" max="4604" width="0.5703125" style="408" customWidth="1"/>
    <col min="4605" max="4855" width="9.140625" style="408"/>
    <col min="4856" max="4856" width="54.140625" style="408" customWidth="1"/>
    <col min="4857" max="4857" width="18" style="408" customWidth="1"/>
    <col min="4858" max="4858" width="1.140625" style="408" customWidth="1"/>
    <col min="4859" max="4859" width="13.28515625" style="408" customWidth="1"/>
    <col min="4860" max="4860" width="0.5703125" style="408" customWidth="1"/>
    <col min="4861" max="5111" width="9.140625" style="408"/>
    <col min="5112" max="5112" width="54.140625" style="408" customWidth="1"/>
    <col min="5113" max="5113" width="18" style="408" customWidth="1"/>
    <col min="5114" max="5114" width="1.140625" style="408" customWidth="1"/>
    <col min="5115" max="5115" width="13.28515625" style="408" customWidth="1"/>
    <col min="5116" max="5116" width="0.5703125" style="408" customWidth="1"/>
    <col min="5117" max="5367" width="9.140625" style="408"/>
    <col min="5368" max="5368" width="54.140625" style="408" customWidth="1"/>
    <col min="5369" max="5369" width="18" style="408" customWidth="1"/>
    <col min="5370" max="5370" width="1.140625" style="408" customWidth="1"/>
    <col min="5371" max="5371" width="13.28515625" style="408" customWidth="1"/>
    <col min="5372" max="5372" width="0.5703125" style="408" customWidth="1"/>
    <col min="5373" max="5623" width="9.140625" style="408"/>
    <col min="5624" max="5624" width="54.140625" style="408" customWidth="1"/>
    <col min="5625" max="5625" width="18" style="408" customWidth="1"/>
    <col min="5626" max="5626" width="1.140625" style="408" customWidth="1"/>
    <col min="5627" max="5627" width="13.28515625" style="408" customWidth="1"/>
    <col min="5628" max="5628" width="0.5703125" style="408" customWidth="1"/>
    <col min="5629" max="5879" width="9.140625" style="408"/>
    <col min="5880" max="5880" width="54.140625" style="408" customWidth="1"/>
    <col min="5881" max="5881" width="18" style="408" customWidth="1"/>
    <col min="5882" max="5882" width="1.140625" style="408" customWidth="1"/>
    <col min="5883" max="5883" width="13.28515625" style="408" customWidth="1"/>
    <col min="5884" max="5884" width="0.5703125" style="408" customWidth="1"/>
    <col min="5885" max="6135" width="9.140625" style="408"/>
    <col min="6136" max="6136" width="54.140625" style="408" customWidth="1"/>
    <col min="6137" max="6137" width="18" style="408" customWidth="1"/>
    <col min="6138" max="6138" width="1.140625" style="408" customWidth="1"/>
    <col min="6139" max="6139" width="13.28515625" style="408" customWidth="1"/>
    <col min="6140" max="6140" width="0.5703125" style="408" customWidth="1"/>
    <col min="6141" max="6391" width="9.140625" style="408"/>
    <col min="6392" max="6392" width="54.140625" style="408" customWidth="1"/>
    <col min="6393" max="6393" width="18" style="408" customWidth="1"/>
    <col min="6394" max="6394" width="1.140625" style="408" customWidth="1"/>
    <col min="6395" max="6395" width="13.28515625" style="408" customWidth="1"/>
    <col min="6396" max="6396" width="0.5703125" style="408" customWidth="1"/>
    <col min="6397" max="6647" width="9.140625" style="408"/>
    <col min="6648" max="6648" width="54.140625" style="408" customWidth="1"/>
    <col min="6649" max="6649" width="18" style="408" customWidth="1"/>
    <col min="6650" max="6650" width="1.140625" style="408" customWidth="1"/>
    <col min="6651" max="6651" width="13.28515625" style="408" customWidth="1"/>
    <col min="6652" max="6652" width="0.5703125" style="408" customWidth="1"/>
    <col min="6653" max="6903" width="9.140625" style="408"/>
    <col min="6904" max="6904" width="54.140625" style="408" customWidth="1"/>
    <col min="6905" max="6905" width="18" style="408" customWidth="1"/>
    <col min="6906" max="6906" width="1.140625" style="408" customWidth="1"/>
    <col min="6907" max="6907" width="13.28515625" style="408" customWidth="1"/>
    <col min="6908" max="6908" width="0.5703125" style="408" customWidth="1"/>
    <col min="6909" max="7159" width="9.140625" style="408"/>
    <col min="7160" max="7160" width="54.140625" style="408" customWidth="1"/>
    <col min="7161" max="7161" width="18" style="408" customWidth="1"/>
    <col min="7162" max="7162" width="1.140625" style="408" customWidth="1"/>
    <col min="7163" max="7163" width="13.28515625" style="408" customWidth="1"/>
    <col min="7164" max="7164" width="0.5703125" style="408" customWidth="1"/>
    <col min="7165" max="7415" width="9.140625" style="408"/>
    <col min="7416" max="7416" width="54.140625" style="408" customWidth="1"/>
    <col min="7417" max="7417" width="18" style="408" customWidth="1"/>
    <col min="7418" max="7418" width="1.140625" style="408" customWidth="1"/>
    <col min="7419" max="7419" width="13.28515625" style="408" customWidth="1"/>
    <col min="7420" max="7420" width="0.5703125" style="408" customWidth="1"/>
    <col min="7421" max="7671" width="9.140625" style="408"/>
    <col min="7672" max="7672" width="54.140625" style="408" customWidth="1"/>
    <col min="7673" max="7673" width="18" style="408" customWidth="1"/>
    <col min="7674" max="7674" width="1.140625" style="408" customWidth="1"/>
    <col min="7675" max="7675" width="13.28515625" style="408" customWidth="1"/>
    <col min="7676" max="7676" width="0.5703125" style="408" customWidth="1"/>
    <col min="7677" max="7927" width="9.140625" style="408"/>
    <col min="7928" max="7928" width="54.140625" style="408" customWidth="1"/>
    <col min="7929" max="7929" width="18" style="408" customWidth="1"/>
    <col min="7930" max="7930" width="1.140625" style="408" customWidth="1"/>
    <col min="7931" max="7931" width="13.28515625" style="408" customWidth="1"/>
    <col min="7932" max="7932" width="0.5703125" style="408" customWidth="1"/>
    <col min="7933" max="8183" width="9.140625" style="408"/>
    <col min="8184" max="8184" width="54.140625" style="408" customWidth="1"/>
    <col min="8185" max="8185" width="18" style="408" customWidth="1"/>
    <col min="8186" max="8186" width="1.140625" style="408" customWidth="1"/>
    <col min="8187" max="8187" width="13.28515625" style="408" customWidth="1"/>
    <col min="8188" max="8188" width="0.5703125" style="408" customWidth="1"/>
    <col min="8189" max="8439" width="9.140625" style="408"/>
    <col min="8440" max="8440" width="54.140625" style="408" customWidth="1"/>
    <col min="8441" max="8441" width="18" style="408" customWidth="1"/>
    <col min="8442" max="8442" width="1.140625" style="408" customWidth="1"/>
    <col min="8443" max="8443" width="13.28515625" style="408" customWidth="1"/>
    <col min="8444" max="8444" width="0.5703125" style="408" customWidth="1"/>
    <col min="8445" max="8695" width="9.140625" style="408"/>
    <col min="8696" max="8696" width="54.140625" style="408" customWidth="1"/>
    <col min="8697" max="8697" width="18" style="408" customWidth="1"/>
    <col min="8698" max="8698" width="1.140625" style="408" customWidth="1"/>
    <col min="8699" max="8699" width="13.28515625" style="408" customWidth="1"/>
    <col min="8700" max="8700" width="0.5703125" style="408" customWidth="1"/>
    <col min="8701" max="8951" width="9.140625" style="408"/>
    <col min="8952" max="8952" width="54.140625" style="408" customWidth="1"/>
    <col min="8953" max="8953" width="18" style="408" customWidth="1"/>
    <col min="8954" max="8954" width="1.140625" style="408" customWidth="1"/>
    <col min="8955" max="8955" width="13.28515625" style="408" customWidth="1"/>
    <col min="8956" max="8956" width="0.5703125" style="408" customWidth="1"/>
    <col min="8957" max="9207" width="9.140625" style="408"/>
    <col min="9208" max="9208" width="54.140625" style="408" customWidth="1"/>
    <col min="9209" max="9209" width="18" style="408" customWidth="1"/>
    <col min="9210" max="9210" width="1.140625" style="408" customWidth="1"/>
    <col min="9211" max="9211" width="13.28515625" style="408" customWidth="1"/>
    <col min="9212" max="9212" width="0.5703125" style="408" customWidth="1"/>
    <col min="9213" max="9463" width="9.140625" style="408"/>
    <col min="9464" max="9464" width="54.140625" style="408" customWidth="1"/>
    <col min="9465" max="9465" width="18" style="408" customWidth="1"/>
    <col min="9466" max="9466" width="1.140625" style="408" customWidth="1"/>
    <col min="9467" max="9467" width="13.28515625" style="408" customWidth="1"/>
    <col min="9468" max="9468" width="0.5703125" style="408" customWidth="1"/>
    <col min="9469" max="9719" width="9.140625" style="408"/>
    <col min="9720" max="9720" width="54.140625" style="408" customWidth="1"/>
    <col min="9721" max="9721" width="18" style="408" customWidth="1"/>
    <col min="9722" max="9722" width="1.140625" style="408" customWidth="1"/>
    <col min="9723" max="9723" width="13.28515625" style="408" customWidth="1"/>
    <col min="9724" max="9724" width="0.5703125" style="408" customWidth="1"/>
    <col min="9725" max="9975" width="9.140625" style="408"/>
    <col min="9976" max="9976" width="54.140625" style="408" customWidth="1"/>
    <col min="9977" max="9977" width="18" style="408" customWidth="1"/>
    <col min="9978" max="9978" width="1.140625" style="408" customWidth="1"/>
    <col min="9979" max="9979" width="13.28515625" style="408" customWidth="1"/>
    <col min="9980" max="9980" width="0.5703125" style="408" customWidth="1"/>
    <col min="9981" max="10231" width="9.140625" style="408"/>
    <col min="10232" max="10232" width="54.140625" style="408" customWidth="1"/>
    <col min="10233" max="10233" width="18" style="408" customWidth="1"/>
    <col min="10234" max="10234" width="1.140625" style="408" customWidth="1"/>
    <col min="10235" max="10235" width="13.28515625" style="408" customWidth="1"/>
    <col min="10236" max="10236" width="0.5703125" style="408" customWidth="1"/>
    <col min="10237" max="10487" width="9.140625" style="408"/>
    <col min="10488" max="10488" width="54.140625" style="408" customWidth="1"/>
    <col min="10489" max="10489" width="18" style="408" customWidth="1"/>
    <col min="10490" max="10490" width="1.140625" style="408" customWidth="1"/>
    <col min="10491" max="10491" width="13.28515625" style="408" customWidth="1"/>
    <col min="10492" max="10492" width="0.5703125" style="408" customWidth="1"/>
    <col min="10493" max="10743" width="9.140625" style="408"/>
    <col min="10744" max="10744" width="54.140625" style="408" customWidth="1"/>
    <col min="10745" max="10745" width="18" style="408" customWidth="1"/>
    <col min="10746" max="10746" width="1.140625" style="408" customWidth="1"/>
    <col min="10747" max="10747" width="13.28515625" style="408" customWidth="1"/>
    <col min="10748" max="10748" width="0.5703125" style="408" customWidth="1"/>
    <col min="10749" max="10999" width="9.140625" style="408"/>
    <col min="11000" max="11000" width="54.140625" style="408" customWidth="1"/>
    <col min="11001" max="11001" width="18" style="408" customWidth="1"/>
    <col min="11002" max="11002" width="1.140625" style="408" customWidth="1"/>
    <col min="11003" max="11003" width="13.28515625" style="408" customWidth="1"/>
    <col min="11004" max="11004" width="0.5703125" style="408" customWidth="1"/>
    <col min="11005" max="11255" width="9.140625" style="408"/>
    <col min="11256" max="11256" width="54.140625" style="408" customWidth="1"/>
    <col min="11257" max="11257" width="18" style="408" customWidth="1"/>
    <col min="11258" max="11258" width="1.140625" style="408" customWidth="1"/>
    <col min="11259" max="11259" width="13.28515625" style="408" customWidth="1"/>
    <col min="11260" max="11260" width="0.5703125" style="408" customWidth="1"/>
    <col min="11261" max="11511" width="9.140625" style="408"/>
    <col min="11512" max="11512" width="54.140625" style="408" customWidth="1"/>
    <col min="11513" max="11513" width="18" style="408" customWidth="1"/>
    <col min="11514" max="11514" width="1.140625" style="408" customWidth="1"/>
    <col min="11515" max="11515" width="13.28515625" style="408" customWidth="1"/>
    <col min="11516" max="11516" width="0.5703125" style="408" customWidth="1"/>
    <col min="11517" max="11767" width="9.140625" style="408"/>
    <col min="11768" max="11768" width="54.140625" style="408" customWidth="1"/>
    <col min="11769" max="11769" width="18" style="408" customWidth="1"/>
    <col min="11770" max="11770" width="1.140625" style="408" customWidth="1"/>
    <col min="11771" max="11771" width="13.28515625" style="408" customWidth="1"/>
    <col min="11772" max="11772" width="0.5703125" style="408" customWidth="1"/>
    <col min="11773" max="12023" width="9.140625" style="408"/>
    <col min="12024" max="12024" width="54.140625" style="408" customWidth="1"/>
    <col min="12025" max="12025" width="18" style="408" customWidth="1"/>
    <col min="12026" max="12026" width="1.140625" style="408" customWidth="1"/>
    <col min="12027" max="12027" width="13.28515625" style="408" customWidth="1"/>
    <col min="12028" max="12028" width="0.5703125" style="408" customWidth="1"/>
    <col min="12029" max="12279" width="9.140625" style="408"/>
    <col min="12280" max="12280" width="54.140625" style="408" customWidth="1"/>
    <col min="12281" max="12281" width="18" style="408" customWidth="1"/>
    <col min="12282" max="12282" width="1.140625" style="408" customWidth="1"/>
    <col min="12283" max="12283" width="13.28515625" style="408" customWidth="1"/>
    <col min="12284" max="12284" width="0.5703125" style="408" customWidth="1"/>
    <col min="12285" max="12535" width="9.140625" style="408"/>
    <col min="12536" max="12536" width="54.140625" style="408" customWidth="1"/>
    <col min="12537" max="12537" width="18" style="408" customWidth="1"/>
    <col min="12538" max="12538" width="1.140625" style="408" customWidth="1"/>
    <col min="12539" max="12539" width="13.28515625" style="408" customWidth="1"/>
    <col min="12540" max="12540" width="0.5703125" style="408" customWidth="1"/>
    <col min="12541" max="12791" width="9.140625" style="408"/>
    <col min="12792" max="12792" width="54.140625" style="408" customWidth="1"/>
    <col min="12793" max="12793" width="18" style="408" customWidth="1"/>
    <col min="12794" max="12794" width="1.140625" style="408" customWidth="1"/>
    <col min="12795" max="12795" width="13.28515625" style="408" customWidth="1"/>
    <col min="12796" max="12796" width="0.5703125" style="408" customWidth="1"/>
    <col min="12797" max="13047" width="9.140625" style="408"/>
    <col min="13048" max="13048" width="54.140625" style="408" customWidth="1"/>
    <col min="13049" max="13049" width="18" style="408" customWidth="1"/>
    <col min="13050" max="13050" width="1.140625" style="408" customWidth="1"/>
    <col min="13051" max="13051" width="13.28515625" style="408" customWidth="1"/>
    <col min="13052" max="13052" width="0.5703125" style="408" customWidth="1"/>
    <col min="13053" max="13303" width="9.140625" style="408"/>
    <col min="13304" max="13304" width="54.140625" style="408" customWidth="1"/>
    <col min="13305" max="13305" width="18" style="408" customWidth="1"/>
    <col min="13306" max="13306" width="1.140625" style="408" customWidth="1"/>
    <col min="13307" max="13307" width="13.28515625" style="408" customWidth="1"/>
    <col min="13308" max="13308" width="0.5703125" style="408" customWidth="1"/>
    <col min="13309" max="13559" width="9.140625" style="408"/>
    <col min="13560" max="13560" width="54.140625" style="408" customWidth="1"/>
    <col min="13561" max="13561" width="18" style="408" customWidth="1"/>
    <col min="13562" max="13562" width="1.140625" style="408" customWidth="1"/>
    <col min="13563" max="13563" width="13.28515625" style="408" customWidth="1"/>
    <col min="13564" max="13564" width="0.5703125" style="408" customWidth="1"/>
    <col min="13565" max="13815" width="9.140625" style="408"/>
    <col min="13816" max="13816" width="54.140625" style="408" customWidth="1"/>
    <col min="13817" max="13817" width="18" style="408" customWidth="1"/>
    <col min="13818" max="13818" width="1.140625" style="408" customWidth="1"/>
    <col min="13819" max="13819" width="13.28515625" style="408" customWidth="1"/>
    <col min="13820" max="13820" width="0.5703125" style="408" customWidth="1"/>
    <col min="13821" max="14071" width="9.140625" style="408"/>
    <col min="14072" max="14072" width="54.140625" style="408" customWidth="1"/>
    <col min="14073" max="14073" width="18" style="408" customWidth="1"/>
    <col min="14074" max="14074" width="1.140625" style="408" customWidth="1"/>
    <col min="14075" max="14075" width="13.28515625" style="408" customWidth="1"/>
    <col min="14076" max="14076" width="0.5703125" style="408" customWidth="1"/>
    <col min="14077" max="14327" width="9.140625" style="408"/>
    <col min="14328" max="14328" width="54.140625" style="408" customWidth="1"/>
    <col min="14329" max="14329" width="18" style="408" customWidth="1"/>
    <col min="14330" max="14330" width="1.140625" style="408" customWidth="1"/>
    <col min="14331" max="14331" width="13.28515625" style="408" customWidth="1"/>
    <col min="14332" max="14332" width="0.5703125" style="408" customWidth="1"/>
    <col min="14333" max="14583" width="9.140625" style="408"/>
    <col min="14584" max="14584" width="54.140625" style="408" customWidth="1"/>
    <col min="14585" max="14585" width="18" style="408" customWidth="1"/>
    <col min="14586" max="14586" width="1.140625" style="408" customWidth="1"/>
    <col min="14587" max="14587" width="13.28515625" style="408" customWidth="1"/>
    <col min="14588" max="14588" width="0.5703125" style="408" customWidth="1"/>
    <col min="14589" max="14839" width="9.140625" style="408"/>
    <col min="14840" max="14840" width="54.140625" style="408" customWidth="1"/>
    <col min="14841" max="14841" width="18" style="408" customWidth="1"/>
    <col min="14842" max="14842" width="1.140625" style="408" customWidth="1"/>
    <col min="14843" max="14843" width="13.28515625" style="408" customWidth="1"/>
    <col min="14844" max="14844" width="0.5703125" style="408" customWidth="1"/>
    <col min="14845" max="15095" width="9.140625" style="408"/>
    <col min="15096" max="15096" width="54.140625" style="408" customWidth="1"/>
    <col min="15097" max="15097" width="18" style="408" customWidth="1"/>
    <col min="15098" max="15098" width="1.140625" style="408" customWidth="1"/>
    <col min="15099" max="15099" width="13.28515625" style="408" customWidth="1"/>
    <col min="15100" max="15100" width="0.5703125" style="408" customWidth="1"/>
    <col min="15101" max="15351" width="9.140625" style="408"/>
    <col min="15352" max="15352" width="54.140625" style="408" customWidth="1"/>
    <col min="15353" max="15353" width="18" style="408" customWidth="1"/>
    <col min="15354" max="15354" width="1.140625" style="408" customWidth="1"/>
    <col min="15355" max="15355" width="13.28515625" style="408" customWidth="1"/>
    <col min="15356" max="15356" width="0.5703125" style="408" customWidth="1"/>
    <col min="15357" max="15607" width="9.140625" style="408"/>
    <col min="15608" max="15608" width="54.140625" style="408" customWidth="1"/>
    <col min="15609" max="15609" width="18" style="408" customWidth="1"/>
    <col min="15610" max="15610" width="1.140625" style="408" customWidth="1"/>
    <col min="15611" max="15611" width="13.28515625" style="408" customWidth="1"/>
    <col min="15612" max="15612" width="0.5703125" style="408" customWidth="1"/>
    <col min="15613" max="15863" width="9.140625" style="408"/>
    <col min="15864" max="15864" width="54.140625" style="408" customWidth="1"/>
    <col min="15865" max="15865" width="18" style="408" customWidth="1"/>
    <col min="15866" max="15866" width="1.140625" style="408" customWidth="1"/>
    <col min="15867" max="15867" width="13.28515625" style="408" customWidth="1"/>
    <col min="15868" max="15868" width="0.5703125" style="408" customWidth="1"/>
    <col min="15869" max="16119" width="9.140625" style="408"/>
    <col min="16120" max="16120" width="54.140625" style="408" customWidth="1"/>
    <col min="16121" max="16121" width="18" style="408" customWidth="1"/>
    <col min="16122" max="16122" width="1.140625" style="408" customWidth="1"/>
    <col min="16123" max="16123" width="13.28515625" style="408" customWidth="1"/>
    <col min="16124" max="16124" width="0.5703125" style="408" customWidth="1"/>
    <col min="16125" max="16384" width="9.140625" style="408"/>
  </cols>
  <sheetData>
    <row r="1" spans="1:5" ht="21.75" customHeight="1" x14ac:dyDescent="0.25">
      <c r="A1" s="486" t="s">
        <v>318</v>
      </c>
      <c r="B1" s="486"/>
      <c r="C1" s="406"/>
      <c r="D1" s="406"/>
    </row>
    <row r="2" spans="1:5" ht="9.75" customHeight="1" x14ac:dyDescent="0.25">
      <c r="B2" s="409"/>
      <c r="C2" s="409"/>
      <c r="D2" s="410"/>
    </row>
    <row r="3" spans="1:5" s="411" customFormat="1" ht="15" customHeight="1" x14ac:dyDescent="0.2">
      <c r="A3" s="459"/>
      <c r="B3" s="412"/>
      <c r="C3" s="413"/>
      <c r="D3" s="414"/>
      <c r="E3" s="415"/>
    </row>
    <row r="4" spans="1:5" s="411" customFormat="1" ht="21" customHeight="1" x14ac:dyDescent="0.25">
      <c r="A4" s="416"/>
      <c r="B4" s="417" t="s">
        <v>23</v>
      </c>
      <c r="C4" s="418"/>
    </row>
    <row r="5" spans="1:5" x14ac:dyDescent="0.25">
      <c r="A5" s="419" t="s">
        <v>285</v>
      </c>
      <c r="B5" s="420">
        <f>B6+B14</f>
        <v>10140074</v>
      </c>
      <c r="C5" s="421"/>
      <c r="D5" s="422"/>
      <c r="E5" s="423"/>
    </row>
    <row r="6" spans="1:5" s="429" customFormat="1" x14ac:dyDescent="0.2">
      <c r="A6" s="424" t="s">
        <v>286</v>
      </c>
      <c r="B6" s="425">
        <f>SUM(B7,B11:B13)</f>
        <v>156705941</v>
      </c>
      <c r="C6" s="426"/>
      <c r="D6" s="427"/>
      <c r="E6" s="428"/>
    </row>
    <row r="7" spans="1:5" s="429" customFormat="1" x14ac:dyDescent="0.25">
      <c r="A7" s="430" t="s">
        <v>0</v>
      </c>
      <c r="B7" s="431">
        <f>SUM(B8:B10)</f>
        <v>87496000</v>
      </c>
      <c r="C7" s="426"/>
      <c r="D7" s="427"/>
      <c r="E7" s="428"/>
    </row>
    <row r="8" spans="1:5" s="411" customFormat="1" x14ac:dyDescent="0.25">
      <c r="A8" s="432" t="s">
        <v>287</v>
      </c>
      <c r="B8" s="433">
        <v>84500000</v>
      </c>
      <c r="C8" s="426"/>
      <c r="D8" s="434"/>
      <c r="E8" s="435"/>
    </row>
    <row r="9" spans="1:5" s="411" customFormat="1" x14ac:dyDescent="0.25">
      <c r="A9" s="432" t="s">
        <v>288</v>
      </c>
      <c r="B9" s="433">
        <v>1533000</v>
      </c>
      <c r="C9" s="426"/>
      <c r="D9" s="434"/>
      <c r="E9" s="435"/>
    </row>
    <row r="10" spans="1:5" s="411" customFormat="1" x14ac:dyDescent="0.25">
      <c r="A10" s="432" t="s">
        <v>289</v>
      </c>
      <c r="B10" s="433">
        <v>1463000</v>
      </c>
      <c r="C10" s="436"/>
      <c r="D10" s="434"/>
      <c r="E10" s="435"/>
    </row>
    <row r="11" spans="1:5" s="411" customFormat="1" x14ac:dyDescent="0.25">
      <c r="A11" s="430" t="s">
        <v>1</v>
      </c>
      <c r="B11" s="433">
        <v>16644962</v>
      </c>
      <c r="C11" s="436"/>
      <c r="D11" s="434"/>
      <c r="E11" s="435"/>
    </row>
    <row r="12" spans="1:5" s="411" customFormat="1" x14ac:dyDescent="0.25">
      <c r="A12" s="430" t="s">
        <v>184</v>
      </c>
      <c r="B12" s="433">
        <v>51864979</v>
      </c>
      <c r="C12" s="436"/>
      <c r="D12" s="434"/>
      <c r="E12" s="435"/>
    </row>
    <row r="13" spans="1:5" s="411" customFormat="1" x14ac:dyDescent="0.25">
      <c r="A13" s="430" t="s">
        <v>17</v>
      </c>
      <c r="B13" s="433">
        <v>700000</v>
      </c>
      <c r="C13" s="436"/>
      <c r="D13" s="434"/>
      <c r="E13" s="435"/>
    </row>
    <row r="14" spans="1:5" s="411" customFormat="1" x14ac:dyDescent="0.2">
      <c r="A14" s="437" t="s">
        <v>290</v>
      </c>
      <c r="B14" s="425">
        <f>SUM(B15:B17)</f>
        <v>-146565867</v>
      </c>
      <c r="C14" s="438"/>
      <c r="D14" s="434"/>
      <c r="E14" s="435"/>
    </row>
    <row r="15" spans="1:5" s="411" customFormat="1" x14ac:dyDescent="0.25">
      <c r="A15" s="432" t="s">
        <v>291</v>
      </c>
      <c r="B15" s="434">
        <v>-76433104</v>
      </c>
      <c r="C15" s="438"/>
      <c r="D15" s="434"/>
      <c r="E15" s="435"/>
    </row>
    <row r="16" spans="1:5" s="411" customFormat="1" x14ac:dyDescent="0.25">
      <c r="A16" s="432" t="s">
        <v>292</v>
      </c>
      <c r="B16" s="434">
        <v>-18209128</v>
      </c>
      <c r="C16" s="438"/>
      <c r="D16" s="434"/>
      <c r="E16" s="435"/>
    </row>
    <row r="17" spans="1:5" s="411" customFormat="1" x14ac:dyDescent="0.25">
      <c r="A17" s="439" t="s">
        <v>293</v>
      </c>
      <c r="B17" s="440">
        <v>-51923635</v>
      </c>
      <c r="C17" s="441"/>
      <c r="D17" s="434"/>
      <c r="E17" s="435"/>
    </row>
    <row r="18" spans="1:5" s="411" customFormat="1" x14ac:dyDescent="0.2">
      <c r="A18" s="442" t="s">
        <v>294</v>
      </c>
      <c r="B18" s="443">
        <f>B19+B23</f>
        <v>-25433674</v>
      </c>
      <c r="C18" s="444"/>
      <c r="D18" s="434"/>
      <c r="E18" s="423"/>
    </row>
    <row r="19" spans="1:5" s="411" customFormat="1" x14ac:dyDescent="0.2">
      <c r="A19" s="424" t="s">
        <v>295</v>
      </c>
      <c r="B19" s="445">
        <f>SUM(B20:B22)</f>
        <v>13649941</v>
      </c>
      <c r="C19" s="444"/>
      <c r="D19" s="434"/>
      <c r="E19" s="423"/>
    </row>
    <row r="20" spans="1:5" s="411" customFormat="1" x14ac:dyDescent="0.25">
      <c r="A20" s="430" t="s">
        <v>52</v>
      </c>
      <c r="B20" s="431">
        <v>3560000</v>
      </c>
      <c r="C20" s="426"/>
      <c r="D20" s="434"/>
      <c r="E20" s="423"/>
    </row>
    <row r="21" spans="1:5" s="411" customFormat="1" x14ac:dyDescent="0.25">
      <c r="A21" s="430" t="s">
        <v>47</v>
      </c>
      <c r="B21" s="431">
        <v>9575941</v>
      </c>
      <c r="C21" s="426"/>
      <c r="D21" s="434"/>
      <c r="E21" s="423"/>
    </row>
    <row r="22" spans="1:5" x14ac:dyDescent="0.25">
      <c r="A22" s="430" t="s">
        <v>53</v>
      </c>
      <c r="B22" s="431">
        <v>514000</v>
      </c>
      <c r="C22" s="426"/>
    </row>
    <row r="23" spans="1:5" x14ac:dyDescent="0.25">
      <c r="A23" s="424" t="s">
        <v>296</v>
      </c>
      <c r="B23" s="425">
        <f>SUM(B24:B26)</f>
        <v>-39083615</v>
      </c>
      <c r="C23" s="426"/>
    </row>
    <row r="24" spans="1:5" x14ac:dyDescent="0.25">
      <c r="A24" s="430" t="s">
        <v>26</v>
      </c>
      <c r="B24" s="434">
        <v>-37317130</v>
      </c>
      <c r="C24" s="447"/>
    </row>
    <row r="25" spans="1:5" x14ac:dyDescent="0.25">
      <c r="A25" s="430" t="s">
        <v>297</v>
      </c>
      <c r="B25" s="434">
        <v>-906485</v>
      </c>
      <c r="C25" s="447"/>
    </row>
    <row r="26" spans="1:5" x14ac:dyDescent="0.25">
      <c r="A26" s="448" t="s">
        <v>30</v>
      </c>
      <c r="B26" s="440">
        <v>-860000</v>
      </c>
      <c r="C26" s="449"/>
    </row>
    <row r="27" spans="1:5" x14ac:dyDescent="0.25">
      <c r="A27" s="442" t="s">
        <v>298</v>
      </c>
      <c r="B27" s="450">
        <f>B28+B29</f>
        <v>11207600</v>
      </c>
      <c r="C27" s="438"/>
    </row>
    <row r="28" spans="1:5" x14ac:dyDescent="0.25">
      <c r="A28" s="451" t="s">
        <v>299</v>
      </c>
      <c r="B28" s="431">
        <v>17696895</v>
      </c>
      <c r="C28" s="438"/>
    </row>
    <row r="29" spans="1:5" x14ac:dyDescent="0.25">
      <c r="A29" s="452" t="s">
        <v>300</v>
      </c>
      <c r="B29" s="453">
        <v>-6489295</v>
      </c>
      <c r="C29" s="449"/>
    </row>
    <row r="30" spans="1:5" x14ac:dyDescent="0.25">
      <c r="A30" s="454" t="s">
        <v>303</v>
      </c>
      <c r="B30" s="445">
        <f>SUM(B5,B18,B27)</f>
        <v>-4086000</v>
      </c>
      <c r="C30" s="447"/>
    </row>
    <row r="31" spans="1:5" x14ac:dyDescent="0.25">
      <c r="A31" s="455" t="s">
        <v>301</v>
      </c>
      <c r="B31" s="431">
        <f>B6+B19+B28</f>
        <v>188052777</v>
      </c>
      <c r="C31" s="438"/>
    </row>
    <row r="32" spans="1:5" x14ac:dyDescent="0.25">
      <c r="A32" s="456" t="s">
        <v>302</v>
      </c>
      <c r="B32" s="453">
        <f>B14+B23+B29</f>
        <v>-192138777</v>
      </c>
      <c r="C32" s="449"/>
    </row>
    <row r="33" spans="1:3" ht="5.25" customHeight="1" x14ac:dyDescent="0.25">
      <c r="A33" s="454"/>
      <c r="B33" s="433"/>
      <c r="C33" s="447"/>
    </row>
    <row r="34" spans="1:3" x14ac:dyDescent="0.25">
      <c r="A34" s="455" t="s">
        <v>304</v>
      </c>
      <c r="B34" s="433">
        <v>6500000</v>
      </c>
      <c r="C34" s="447"/>
    </row>
    <row r="35" spans="1:3" x14ac:dyDescent="0.25">
      <c r="A35" s="455" t="s">
        <v>305</v>
      </c>
      <c r="B35" s="433">
        <f>B36+B34</f>
        <v>2414000</v>
      </c>
      <c r="C35" s="447"/>
    </row>
    <row r="36" spans="1:3" x14ac:dyDescent="0.25">
      <c r="A36" s="457" t="s">
        <v>306</v>
      </c>
      <c r="B36" s="450">
        <f>B30</f>
        <v>-4086000</v>
      </c>
      <c r="C36" s="458"/>
    </row>
  </sheetData>
  <mergeCells count="1">
    <mergeCell ref="A1:B1"/>
  </mergeCells>
  <pageMargins left="0.70866141732283472" right="0.70866141732283472" top="1.0629921259842521" bottom="0.74803149606299213" header="0.51181102362204722" footer="0.31496062992125984"/>
  <pageSetup paperSize="9" firstPageNumber="11" orientation="portrait" useFirstPageNumber="1" r:id="rId1"/>
  <headerFooter>
    <oddHeader>&amp;RLisa 6
Tartu Linnavolikogu ..2018 a
määruse nr. .. juurde</oddHeader>
    <oddFooter>&amp;C&amp;P</oddFooter>
    <firstFooter>&amp;C11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6</vt:i4>
      </vt:variant>
      <vt:variant>
        <vt:lpstr>Nimega vahemikud</vt:lpstr>
      </vt:variant>
      <vt:variant>
        <vt:i4>2</vt:i4>
      </vt:variant>
    </vt:vector>
  </HeadingPairs>
  <TitlesOfParts>
    <vt:vector size="8" baseType="lpstr">
      <vt:lpstr>lisa 1</vt:lpstr>
      <vt:lpstr>lisa 2 </vt:lpstr>
      <vt:lpstr>lisa3</vt:lpstr>
      <vt:lpstr>lisa 4</vt:lpstr>
      <vt:lpstr>Lisa 5</vt:lpstr>
      <vt:lpstr>Lisa 6</vt:lpstr>
      <vt:lpstr>'lisa 4'!Prinditiitlid</vt:lpstr>
      <vt:lpstr>lisa3!Prinditiitlid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Maarja Gross</cp:lastModifiedBy>
  <cp:lastPrinted>2018-11-16T13:27:51Z</cp:lastPrinted>
  <dcterms:created xsi:type="dcterms:W3CDTF">1996-10-14T23:33:28Z</dcterms:created>
  <dcterms:modified xsi:type="dcterms:W3CDTF">2018-11-16T13:29:24Z</dcterms:modified>
</cp:coreProperties>
</file>